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8960" windowHeight="4785" tabRatio="836"/>
  </bookViews>
  <sheets>
    <sheet name="Ex 1 Snapshot" sheetId="19" r:id="rId1"/>
    <sheet name="Ex 2 Remaining Life" sheetId="18" r:id="rId2"/>
    <sheet name="Ex 3 Vintage" sheetId="20" r:id="rId3"/>
    <sheet name="Disclaimer" sheetId="21" r:id="rId4"/>
  </sheets>
  <definedNames>
    <definedName name="_xlnm.Print_Area" localSheetId="0">'Ex 1 Snapshot'!$A$1:$C$46</definedName>
    <definedName name="_xlnm.Print_Area" localSheetId="1">'Ex 2 Remaining Life'!$A$1:$E$92</definedName>
    <definedName name="_xlnm.Print_Area" localSheetId="2">'Ex 3 Vintage'!$A$1:$J$84</definedName>
  </definedNames>
  <calcPr calcId="162913"/>
</workbook>
</file>

<file path=xl/calcChain.xml><?xml version="1.0" encoding="utf-8"?>
<calcChain xmlns="http://schemas.openxmlformats.org/spreadsheetml/2006/main">
  <c r="H83" i="20" l="1"/>
  <c r="H82" i="20"/>
  <c r="H80" i="20"/>
  <c r="H77" i="20"/>
  <c r="I75" i="20"/>
  <c r="I74" i="20"/>
  <c r="I73" i="20"/>
  <c r="I72" i="20"/>
  <c r="I71" i="20"/>
  <c r="H75" i="20"/>
  <c r="H74" i="20"/>
  <c r="H73" i="20"/>
  <c r="H72" i="20"/>
  <c r="H71" i="20"/>
  <c r="G75" i="20"/>
  <c r="G72" i="20"/>
  <c r="C73" i="20"/>
  <c r="C74" i="20"/>
  <c r="C75" i="20"/>
  <c r="A58" i="20"/>
  <c r="A57" i="20"/>
  <c r="A56" i="20"/>
  <c r="A55" i="20"/>
  <c r="A54" i="20"/>
  <c r="A53" i="20"/>
  <c r="G60" i="20"/>
  <c r="F60" i="20"/>
  <c r="D60" i="20"/>
  <c r="C60" i="20"/>
  <c r="I39" i="20"/>
  <c r="H43" i="20"/>
  <c r="H42" i="20"/>
  <c r="H41" i="20"/>
  <c r="H40" i="20"/>
  <c r="H39" i="20"/>
  <c r="G39" i="20"/>
  <c r="F40" i="20"/>
  <c r="F39" i="20"/>
  <c r="E41" i="20"/>
  <c r="E40" i="20"/>
  <c r="E39" i="20"/>
  <c r="D42" i="20"/>
  <c r="D41" i="20"/>
  <c r="D40" i="20"/>
  <c r="D39" i="20"/>
  <c r="C43" i="20"/>
  <c r="C42" i="20"/>
  <c r="C41" i="20"/>
  <c r="C40" i="20"/>
  <c r="C39" i="20"/>
  <c r="A44" i="20"/>
  <c r="A43" i="20"/>
  <c r="A42" i="20"/>
  <c r="A41" i="20"/>
  <c r="A40" i="20"/>
  <c r="A39" i="20"/>
  <c r="I25" i="20"/>
  <c r="H30" i="20"/>
  <c r="H29" i="20"/>
  <c r="H28" i="20"/>
  <c r="H27" i="20"/>
  <c r="H26" i="20"/>
  <c r="H25" i="20"/>
  <c r="D87" i="18"/>
  <c r="E87" i="18" s="1"/>
  <c r="D86" i="18"/>
  <c r="D85" i="18"/>
  <c r="D84" i="18"/>
  <c r="E86" i="18"/>
  <c r="E85" i="18"/>
  <c r="E84" i="18"/>
  <c r="C89" i="18"/>
  <c r="D66" i="18"/>
  <c r="C61" i="18"/>
  <c r="C40" i="18"/>
  <c r="C41" i="18" s="1"/>
  <c r="C42" i="18" s="1"/>
  <c r="C43" i="18" s="1"/>
  <c r="C29" i="18"/>
  <c r="E29" i="18" s="1"/>
  <c r="C28" i="18"/>
  <c r="E28" i="18" s="1"/>
  <c r="C27" i="18"/>
  <c r="E27" i="18" s="1"/>
  <c r="C26" i="18"/>
  <c r="E26" i="18" s="1"/>
  <c r="C25" i="18"/>
  <c r="E25" i="18" s="1"/>
  <c r="C45" i="19"/>
  <c r="C44" i="19"/>
  <c r="C43" i="19"/>
  <c r="C41" i="19"/>
  <c r="C40" i="19"/>
  <c r="C39" i="19"/>
  <c r="A75" i="20" l="1"/>
  <c r="A74" i="20"/>
  <c r="A73" i="20"/>
  <c r="A72" i="20"/>
  <c r="A71" i="20"/>
  <c r="A70" i="20"/>
  <c r="H44" i="20"/>
  <c r="C57" i="20"/>
  <c r="C56" i="20"/>
  <c r="D55" i="20"/>
  <c r="D72" i="20" s="1"/>
  <c r="F54" i="20"/>
  <c r="F71" i="20" s="1"/>
  <c r="E53" i="20"/>
  <c r="E70" i="20" s="1"/>
  <c r="D56" i="20"/>
  <c r="D73" i="20" s="1"/>
  <c r="G53" i="20" l="1"/>
  <c r="E55" i="20"/>
  <c r="E72" i="20" s="1"/>
  <c r="C53" i="20"/>
  <c r="C70" i="20" s="1"/>
  <c r="D53" i="20"/>
  <c r="D70" i="20" s="1"/>
  <c r="C55" i="20"/>
  <c r="C72" i="20" s="1"/>
  <c r="F53" i="20"/>
  <c r="D54" i="20"/>
  <c r="D71" i="20" s="1"/>
  <c r="E54" i="20"/>
  <c r="C62" i="18"/>
  <c r="C63" i="18" s="1"/>
  <c r="C64" i="18" s="1"/>
  <c r="C65" i="18" s="1"/>
  <c r="C44" i="18"/>
  <c r="D83" i="18"/>
  <c r="E83" i="18" s="1"/>
  <c r="E89" i="18" s="1"/>
  <c r="D58" i="20" l="1"/>
  <c r="D75" i="20" s="1"/>
  <c r="F70" i="20"/>
  <c r="E60" i="20"/>
  <c r="E57" i="20" s="1"/>
  <c r="E74" i="20" s="1"/>
  <c r="E71" i="20"/>
  <c r="G70" i="20"/>
  <c r="E58" i="20"/>
  <c r="E75" i="20" s="1"/>
  <c r="D57" i="20"/>
  <c r="D74" i="20" s="1"/>
  <c r="C54" i="20"/>
  <c r="E31" i="18"/>
  <c r="D44" i="18" l="1"/>
  <c r="E44" i="18" s="1"/>
  <c r="D40" i="18"/>
  <c r="E40" i="18" s="1"/>
  <c r="D68" i="18"/>
  <c r="D69" i="18" s="1"/>
  <c r="D71" i="18" s="1"/>
  <c r="D73" i="18" s="1"/>
  <c r="D43" i="18"/>
  <c r="E43" i="18" s="1"/>
  <c r="D42" i="18"/>
  <c r="E42" i="18" s="1"/>
  <c r="D41" i="18"/>
  <c r="E41" i="18" s="1"/>
  <c r="F56" i="20"/>
  <c r="F73" i="20" s="1"/>
  <c r="F58" i="20"/>
  <c r="F75" i="20" s="1"/>
  <c r="F57" i="20"/>
  <c r="F74" i="20" s="1"/>
  <c r="F55" i="20"/>
  <c r="F72" i="20" s="1"/>
  <c r="E56" i="20"/>
  <c r="E73" i="20" s="1"/>
  <c r="G57" i="20"/>
  <c r="G74" i="20" s="1"/>
  <c r="G56" i="20"/>
  <c r="G73" i="20" s="1"/>
  <c r="G58" i="20"/>
  <c r="G55" i="20"/>
  <c r="G54" i="20"/>
  <c r="G71" i="20" s="1"/>
  <c r="C58" i="20"/>
  <c r="C71" i="20"/>
  <c r="E45" i="18" l="1"/>
  <c r="E47" i="18" s="1"/>
  <c r="E49" i="18" s="1"/>
  <c r="E51" i="18" s="1"/>
</calcChain>
</file>

<file path=xl/sharedStrings.xml><?xml version="1.0" encoding="utf-8"?>
<sst xmlns="http://schemas.openxmlformats.org/spreadsheetml/2006/main" count="173" uniqueCount="90">
  <si>
    <t>Origination</t>
  </si>
  <si>
    <t>Total</t>
  </si>
  <si>
    <t>Amortized Cost</t>
  </si>
  <si>
    <t>Remg Life</t>
  </si>
  <si>
    <t>Projected Amort Cost</t>
  </si>
  <si>
    <t>Paydown</t>
  </si>
  <si>
    <t>Inception</t>
  </si>
  <si>
    <t>to Date</t>
  </si>
  <si>
    <t>Lifetime</t>
  </si>
  <si>
    <t>Amount</t>
  </si>
  <si>
    <t>Date</t>
  </si>
  <si>
    <t>Period 1</t>
  </si>
  <si>
    <t>Period 2</t>
  </si>
  <si>
    <t>Period 3</t>
  </si>
  <si>
    <t>Period 4</t>
  </si>
  <si>
    <t>Period 5</t>
  </si>
  <si>
    <t>Remaining</t>
  </si>
  <si>
    <t>N/A</t>
  </si>
  <si>
    <t>Year</t>
  </si>
  <si>
    <t>Annual Net Charge-offs</t>
  </si>
  <si>
    <t>Year End</t>
  </si>
  <si>
    <t>Average Balance</t>
  </si>
  <si>
    <t>A</t>
  </si>
  <si>
    <t>B</t>
  </si>
  <si>
    <t>A * B</t>
  </si>
  <si>
    <t>Weighted avg amortization adjusted remaining life</t>
  </si>
  <si>
    <t>C</t>
  </si>
  <si>
    <t>D = sum of C</t>
  </si>
  <si>
    <t>E</t>
  </si>
  <si>
    <t>D/E</t>
  </si>
  <si>
    <t>Average annual charge-off rate</t>
  </si>
  <si>
    <t>Charge-offs ($)</t>
  </si>
  <si>
    <t>Charge-offs (%)</t>
  </si>
  <si>
    <t>Unadjusted lifetime historical charge-offs</t>
  </si>
  <si>
    <t>Unadjusted lifetime historical charge-off rate</t>
  </si>
  <si>
    <t>Annual Charge-off Rate</t>
  </si>
  <si>
    <t>Charge-offs</t>
  </si>
  <si>
    <t>Average charge-off rate</t>
  </si>
  <si>
    <t>2020 Amort Cost</t>
  </si>
  <si>
    <t>D/A</t>
  </si>
  <si>
    <t>Calc Method 2:</t>
  </si>
  <si>
    <t>2020 Actual Amortized Cost</t>
  </si>
  <si>
    <t>Avg Annual Charge-off Rate</t>
  </si>
  <si>
    <t>A*B</t>
  </si>
  <si>
    <t>C = B / A</t>
  </si>
  <si>
    <t>Charge-offs Associated with 2015 Snapshot Balance</t>
  </si>
  <si>
    <t>Est. Paydown</t>
  </si>
  <si>
    <t>Estimated unadjusted lifetime charge-off amount</t>
  </si>
  <si>
    <t>Calc Method 1 (excel formula):</t>
  </si>
  <si>
    <t>F</t>
  </si>
  <si>
    <t>Qualitative adjustments</t>
  </si>
  <si>
    <t>Allowance for Credit Losses</t>
  </si>
  <si>
    <t>Total allowance for credit losses rate as of 2020</t>
  </si>
  <si>
    <t>Total allowance of credit losses as of 2020</t>
  </si>
  <si>
    <t>Total allowance of credit losses as of 2020 ($10,000 x 1.05%)</t>
  </si>
  <si>
    <t>2020 Amort cost</t>
  </si>
  <si>
    <t>C = A x B</t>
  </si>
  <si>
    <t>E x F</t>
  </si>
  <si>
    <t>Step 1: Compute annual charge-off rate (same as incurred loss info)</t>
  </si>
  <si>
    <t>(in thousands)</t>
  </si>
  <si>
    <t>Slide 22</t>
  </si>
  <si>
    <t>Slide 23</t>
  </si>
  <si>
    <t>Step 2: Calculation Option 1</t>
  </si>
  <si>
    <t>Slide 24</t>
  </si>
  <si>
    <t>Step 2: Calculation Option 2 - Formula for 2.22 years</t>
  </si>
  <si>
    <t>Slide 25</t>
  </si>
  <si>
    <t>D = B x C</t>
  </si>
  <si>
    <t>Example 1: Snapshot / Open Pool Method (slides 14-18)</t>
  </si>
  <si>
    <t>Slide 18</t>
  </si>
  <si>
    <r>
      <t xml:space="preserve">2015 Pool's cumulative charge-offs </t>
    </r>
    <r>
      <rPr>
        <sz val="14"/>
        <color rgb="FFFF0000"/>
        <rFont val="Calibri"/>
        <family val="2"/>
        <scheme val="minor"/>
      </rPr>
      <t>(a)</t>
    </r>
  </si>
  <si>
    <r>
      <t xml:space="preserve">2015 Amort cost </t>
    </r>
    <r>
      <rPr>
        <sz val="14"/>
        <color rgb="FFFF0000"/>
        <rFont val="Calibri"/>
        <family val="2"/>
        <scheme val="minor"/>
      </rPr>
      <t>(b)</t>
    </r>
  </si>
  <si>
    <r>
      <t xml:space="preserve">Unadjusted lifetime historical charge-off rate </t>
    </r>
    <r>
      <rPr>
        <sz val="14"/>
        <color rgb="FFFF0000"/>
        <rFont val="Calibri"/>
        <family val="2"/>
        <scheme val="minor"/>
      </rPr>
      <t>(a)/(b)</t>
    </r>
  </si>
  <si>
    <r>
      <t xml:space="preserve">Total allowance for credit losses ratio as of 2020 </t>
    </r>
    <r>
      <rPr>
        <sz val="14"/>
        <color rgb="FFFF0000"/>
        <rFont val="Calibri"/>
        <family val="2"/>
        <scheme val="minor"/>
      </rPr>
      <t>(c)</t>
    </r>
  </si>
  <si>
    <r>
      <t xml:space="preserve">2020 Amort cost </t>
    </r>
    <r>
      <rPr>
        <sz val="14"/>
        <color rgb="FFFF0000"/>
        <rFont val="Calibri"/>
        <family val="2"/>
        <scheme val="minor"/>
      </rPr>
      <t>(d)</t>
    </r>
  </si>
  <si>
    <r>
      <t xml:space="preserve">Total allowance for credit losses as of 2020 </t>
    </r>
    <r>
      <rPr>
        <sz val="14"/>
        <color rgb="FFFF0000"/>
        <rFont val="Calibri"/>
        <family val="2"/>
        <scheme val="minor"/>
      </rPr>
      <t>(c)x(d)</t>
    </r>
  </si>
  <si>
    <t>Example 3: Vintage Method (slides 26-32)</t>
  </si>
  <si>
    <t>Slide 29</t>
  </si>
  <si>
    <t>Step 1: Capture and organize historical loan charge-off data</t>
  </si>
  <si>
    <t>Slide 30</t>
  </si>
  <si>
    <t>Step 2: Compute loan charge-off rates</t>
  </si>
  <si>
    <t>Slide 31</t>
  </si>
  <si>
    <t>Step 3: Determine which historical loss period is a reasonable period on which to base the expected credit loss rate calculation</t>
  </si>
  <si>
    <t>Slide 32</t>
  </si>
  <si>
    <r>
      <t xml:space="preserve">2.22 = Sumproduct (Column </t>
    </r>
    <r>
      <rPr>
        <b/>
        <sz val="14"/>
        <color rgb="FFFF0000"/>
        <rFont val="Calibri"/>
        <family val="2"/>
        <scheme val="minor"/>
      </rPr>
      <t>B</t>
    </r>
    <r>
      <rPr>
        <b/>
        <sz val="14"/>
        <color theme="1"/>
        <rFont val="Calibri"/>
        <family val="2"/>
        <scheme val="minor"/>
      </rPr>
      <t xml:space="preserve">: Column </t>
    </r>
    <r>
      <rPr>
        <b/>
        <sz val="14"/>
        <color rgb="FFFF0000"/>
        <rFont val="Calibri"/>
        <family val="2"/>
        <scheme val="minor"/>
      </rPr>
      <t>C) / A</t>
    </r>
  </si>
  <si>
    <t xml:space="preserve"> </t>
  </si>
  <si>
    <t>Step 2: Calculation Option 2</t>
  </si>
  <si>
    <t>Example 2: Remaining Life Method / Weighted-Average Remaining Maturity (WARM) (slides 19-25)</t>
  </si>
  <si>
    <t>Example 1: Snapshot / Open Pool Method</t>
  </si>
  <si>
    <t>Step 4: Compute allowance for credit losses: A x B = C</t>
  </si>
  <si>
    <t>Disclaimer: This Excel workbook contains examples of three methodologies appropriate for community institution loan portfolios. All three examples were presented in the February 2018 webinar "Ask the Regulators: Practical Examples of How Smaller, Less Complex Community Banks Can Implement CECL."  The remaining life example was also presented in the April 2019 webinar "Ask the Regulators: Weighted-Average Remaining Maturity (WARM) Method."  You may access the webinars from the CECL Resource Center site under Webinars and Tools. We encourage institutions to review these examples while referring to the webinars in order to capture the narrative, discussions and directions provided specifically for these examples in the presentation. 
These examples are for illustrative purposes only and are not supervisory guidance.  An institution should consider its own specific facts and circumstances.    
The regulatory agencies do not prescribe the use of any specific methods to estimate the allowances for credit losses. It is permissible to use different methodologies for different portfolios (eg. vintage for mortgage portfolio, WARM for commercial). Various methods may be used to estimate the expected collectibility of financial assets, with those methods generally applied consistently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</si>
</sst>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sz val="14"/>
      <color theme="1"/>
      <name val="Calibri"/>
      <family val="2"/>
      <scheme val="minor"/>
    </font>
    <font>
      <b/>
      <sz val="11"/>
      <color rgb="FFFF0000"/>
      <name val="Calibri"/>
      <family val="2"/>
      <scheme val="minor"/>
    </font>
    <font>
      <b/>
      <sz val="11"/>
      <name val="Calibri"/>
      <family val="2"/>
      <scheme val="minor"/>
    </font>
    <font>
      <b/>
      <sz val="14"/>
      <color theme="1"/>
      <name val="Calibri"/>
      <family val="2"/>
      <scheme val="minor"/>
    </font>
    <font>
      <sz val="14"/>
      <name val="Calibri"/>
      <family val="2"/>
      <scheme val="minor"/>
    </font>
    <font>
      <b/>
      <sz val="14"/>
      <name val="Calibri"/>
      <family val="2"/>
      <scheme val="minor"/>
    </font>
    <font>
      <sz val="12"/>
      <color theme="1"/>
      <name val="Calibri"/>
      <family val="2"/>
      <scheme val="minor"/>
    </font>
    <font>
      <b/>
      <sz val="14"/>
      <color rgb="FFFF0000"/>
      <name val="Calibri"/>
      <family val="2"/>
      <scheme val="minor"/>
    </font>
    <font>
      <b/>
      <sz val="12"/>
      <color theme="1"/>
      <name val="Calibri"/>
      <family val="2"/>
      <scheme val="minor"/>
    </font>
    <font>
      <b/>
      <sz val="12"/>
      <color rgb="FFFF0000"/>
      <name val="Calibri"/>
      <family val="2"/>
      <scheme val="minor"/>
    </font>
    <font>
      <b/>
      <i/>
      <sz val="14"/>
      <color rgb="FF0070C0"/>
      <name val="Calibri"/>
      <family val="2"/>
      <scheme val="minor"/>
    </font>
    <font>
      <b/>
      <i/>
      <sz val="14"/>
      <color rgb="FFFF0000"/>
      <name val="Calibri"/>
      <family val="2"/>
      <scheme val="minor"/>
    </font>
    <font>
      <i/>
      <sz val="14"/>
      <color rgb="FFFF0000"/>
      <name val="Calibri"/>
      <family val="2"/>
      <scheme val="minor"/>
    </font>
    <font>
      <b/>
      <sz val="16"/>
      <color theme="1"/>
      <name val="Calibri"/>
      <family val="2"/>
      <scheme val="minor"/>
    </font>
    <font>
      <sz val="10"/>
      <color theme="1"/>
      <name val="Calibri"/>
      <family val="2"/>
      <scheme val="minor"/>
    </font>
    <font>
      <b/>
      <sz val="10"/>
      <color rgb="FFFF0000"/>
      <name val="Calibri"/>
      <family val="2"/>
      <scheme val="minor"/>
    </font>
    <font>
      <b/>
      <i/>
      <sz val="10"/>
      <color rgb="FF0070C0"/>
      <name val="Calibri"/>
      <family val="2"/>
      <scheme val="minor"/>
    </font>
    <font>
      <b/>
      <u/>
      <sz val="14"/>
      <color theme="1"/>
      <name val="Calibri"/>
      <family val="2"/>
      <scheme val="minor"/>
    </font>
    <font>
      <sz val="14"/>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s>
  <cellStyleXfs count="8">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cellStyleXfs>
  <cellXfs count="205">
    <xf numFmtId="0" fontId="0" fillId="0" borderId="0" xfId="0"/>
    <xf numFmtId="0" fontId="6" fillId="6" borderId="3" xfId="3" applyFont="1" applyFill="1" applyBorder="1" applyAlignment="1">
      <alignment horizontal="center"/>
    </xf>
    <xf numFmtId="0" fontId="6" fillId="6" borderId="19" xfId="3" applyFont="1" applyFill="1" applyBorder="1" applyAlignment="1">
      <alignment horizontal="center"/>
    </xf>
    <xf numFmtId="0" fontId="6" fillId="7" borderId="15" xfId="3" applyFont="1" applyFill="1" applyBorder="1" applyAlignment="1">
      <alignment horizontal="center"/>
    </xf>
    <xf numFmtId="0" fontId="6" fillId="4" borderId="3" xfId="3" applyFont="1" applyFill="1" applyBorder="1" applyAlignment="1">
      <alignment horizontal="center"/>
    </xf>
    <xf numFmtId="0" fontId="6" fillId="4" borderId="12" xfId="3" applyFont="1" applyFill="1" applyBorder="1" applyAlignment="1">
      <alignment horizontal="center"/>
    </xf>
    <xf numFmtId="0" fontId="6" fillId="6" borderId="4" xfId="3" applyFont="1" applyFill="1" applyBorder="1" applyAlignment="1">
      <alignment horizontal="center"/>
    </xf>
    <xf numFmtId="10" fontId="6" fillId="2" borderId="19" xfId="4" applyNumberFormat="1" applyFont="1" applyFill="1" applyBorder="1"/>
    <xf numFmtId="164" fontId="6" fillId="2" borderId="19" xfId="5" applyNumberFormat="1" applyFont="1" applyFill="1" applyBorder="1"/>
    <xf numFmtId="10" fontId="6" fillId="2" borderId="19" xfId="3" applyNumberFormat="1" applyFont="1" applyFill="1" applyBorder="1"/>
    <xf numFmtId="10" fontId="6" fillId="2" borderId="4" xfId="3" applyNumberFormat="1" applyFont="1" applyFill="1" applyBorder="1"/>
    <xf numFmtId="164" fontId="6" fillId="2" borderId="4" xfId="5" applyNumberFormat="1" applyFont="1" applyFill="1" applyBorder="1"/>
    <xf numFmtId="0" fontId="8" fillId="3" borderId="0" xfId="3" applyFont="1" applyFill="1" applyAlignment="1">
      <alignment horizontal="right"/>
    </xf>
    <xf numFmtId="10" fontId="8" fillId="3" borderId="0" xfId="3" applyNumberFormat="1" applyFont="1" applyFill="1"/>
    <xf numFmtId="165" fontId="6" fillId="2" borderId="19" xfId="6" applyNumberFormat="1" applyFont="1" applyFill="1" applyBorder="1"/>
    <xf numFmtId="165" fontId="6" fillId="2" borderId="4" xfId="6" applyNumberFormat="1" applyFont="1" applyFill="1" applyBorder="1"/>
    <xf numFmtId="0" fontId="6" fillId="3" borderId="0" xfId="3" applyFont="1" applyFill="1" applyAlignment="1">
      <alignment horizontal="right"/>
    </xf>
    <xf numFmtId="0" fontId="7" fillId="3" borderId="0" xfId="0" applyFont="1" applyFill="1"/>
    <xf numFmtId="0" fontId="10" fillId="3" borderId="0" xfId="0" applyFont="1" applyFill="1"/>
    <xf numFmtId="164" fontId="11" fillId="3" borderId="0" xfId="1" applyNumberFormat="1" applyFont="1" applyFill="1" applyBorder="1" applyAlignment="1">
      <alignment horizontal="center"/>
    </xf>
    <xf numFmtId="164" fontId="11" fillId="3" borderId="0" xfId="1" applyNumberFormat="1" applyFont="1" applyFill="1" applyBorder="1"/>
    <xf numFmtId="0" fontId="10" fillId="3" borderId="0" xfId="0" applyFont="1" applyFill="1" applyBorder="1"/>
    <xf numFmtId="10" fontId="9" fillId="8" borderId="10" xfId="4" applyNumberFormat="1" applyFont="1" applyFill="1" applyBorder="1"/>
    <xf numFmtId="10" fontId="9" fillId="8" borderId="11" xfId="4" applyNumberFormat="1" applyFont="1" applyFill="1" applyBorder="1"/>
    <xf numFmtId="10" fontId="9" fillId="8" borderId="0" xfId="4" applyNumberFormat="1" applyFont="1" applyFill="1" applyBorder="1"/>
    <xf numFmtId="10" fontId="9" fillId="8" borderId="8" xfId="4" applyNumberFormat="1" applyFont="1" applyFill="1" applyBorder="1"/>
    <xf numFmtId="165" fontId="6" fillId="3" borderId="0" xfId="6" applyNumberFormat="1" applyFont="1" applyFill="1"/>
    <xf numFmtId="0" fontId="13" fillId="3" borderId="0" xfId="3" applyFont="1" applyFill="1"/>
    <xf numFmtId="0" fontId="10" fillId="7" borderId="15" xfId="3" applyFont="1" applyFill="1" applyBorder="1" applyAlignment="1">
      <alignment horizontal="center" wrapText="1"/>
    </xf>
    <xf numFmtId="0" fontId="7" fillId="3" borderId="12" xfId="3" applyFont="1" applyFill="1" applyBorder="1" applyAlignment="1">
      <alignment horizontal="center"/>
    </xf>
    <xf numFmtId="165" fontId="7" fillId="3" borderId="13" xfId="7" applyNumberFormat="1" applyFont="1" applyFill="1" applyBorder="1"/>
    <xf numFmtId="0" fontId="7" fillId="3" borderId="7" xfId="3" applyFont="1" applyFill="1" applyBorder="1" applyAlignment="1">
      <alignment horizontal="center"/>
    </xf>
    <xf numFmtId="164" fontId="7" fillId="3" borderId="0" xfId="1" applyNumberFormat="1" applyFont="1" applyFill="1" applyBorder="1"/>
    <xf numFmtId="165" fontId="7" fillId="3" borderId="0" xfId="7" applyNumberFormat="1" applyFont="1" applyFill="1" applyBorder="1"/>
    <xf numFmtId="10" fontId="7" fillId="3" borderId="0" xfId="2" applyNumberFormat="1" applyFont="1" applyFill="1" applyBorder="1"/>
    <xf numFmtId="0" fontId="7" fillId="3" borderId="7" xfId="3" applyFont="1" applyFill="1" applyBorder="1"/>
    <xf numFmtId="0" fontId="7" fillId="3" borderId="0" xfId="3" applyFont="1" applyFill="1" applyBorder="1" applyAlignment="1">
      <alignment horizontal="right"/>
    </xf>
    <xf numFmtId="0" fontId="7" fillId="3" borderId="0" xfId="3" quotePrefix="1" applyFont="1" applyFill="1" applyBorder="1" applyAlignment="1">
      <alignment horizontal="right"/>
    </xf>
    <xf numFmtId="0" fontId="7" fillId="3" borderId="5" xfId="3" applyFont="1" applyFill="1" applyBorder="1" applyAlignment="1">
      <alignment horizontal="center"/>
    </xf>
    <xf numFmtId="165" fontId="7" fillId="3" borderId="8" xfId="7" applyNumberFormat="1" applyFont="1" applyFill="1" applyBorder="1"/>
    <xf numFmtId="164" fontId="7" fillId="3" borderId="8" xfId="1" applyNumberFormat="1" applyFont="1" applyFill="1" applyBorder="1"/>
    <xf numFmtId="164" fontId="7" fillId="3" borderId="14" xfId="1" applyNumberFormat="1" applyFont="1" applyFill="1" applyBorder="1"/>
    <xf numFmtId="165" fontId="7" fillId="3" borderId="8" xfId="3" applyNumberFormat="1" applyFont="1" applyFill="1" applyBorder="1"/>
    <xf numFmtId="165" fontId="7" fillId="3" borderId="14" xfId="3" applyNumberFormat="1" applyFont="1" applyFill="1" applyBorder="1"/>
    <xf numFmtId="10" fontId="7" fillId="3" borderId="8" xfId="2" applyNumberFormat="1" applyFont="1" applyFill="1" applyBorder="1"/>
    <xf numFmtId="10" fontId="7" fillId="3" borderId="14" xfId="2" applyNumberFormat="1" applyFont="1" applyFill="1" applyBorder="1"/>
    <xf numFmtId="10" fontId="7" fillId="3" borderId="8" xfId="3" applyNumberFormat="1" applyFont="1" applyFill="1" applyBorder="1"/>
    <xf numFmtId="165" fontId="7" fillId="3" borderId="21" xfId="7" applyNumberFormat="1" applyFont="1" applyFill="1" applyBorder="1"/>
    <xf numFmtId="164" fontId="6" fillId="3" borderId="0" xfId="1" applyNumberFormat="1" applyFont="1" applyFill="1"/>
    <xf numFmtId="0" fontId="6" fillId="3" borderId="0" xfId="3" applyFont="1" applyFill="1"/>
    <xf numFmtId="10" fontId="6" fillId="3" borderId="0" xfId="2" applyNumberFormat="1" applyFont="1" applyFill="1"/>
    <xf numFmtId="10" fontId="6" fillId="3" borderId="2" xfId="2" applyNumberFormat="1" applyFont="1" applyFill="1" applyBorder="1"/>
    <xf numFmtId="0" fontId="5" fillId="3" borderId="0" xfId="3" applyFont="1" applyFill="1" applyBorder="1" applyAlignment="1">
      <alignment horizontal="center"/>
    </xf>
    <xf numFmtId="164" fontId="5" fillId="3" borderId="0" xfId="3" applyNumberFormat="1" applyFont="1" applyFill="1"/>
    <xf numFmtId="164" fontId="8" fillId="3" borderId="0" xfId="3" applyNumberFormat="1" applyFont="1" applyFill="1"/>
    <xf numFmtId="43" fontId="7" fillId="3" borderId="8" xfId="1" applyFont="1" applyFill="1" applyBorder="1"/>
    <xf numFmtId="0" fontId="7" fillId="3" borderId="8" xfId="0" applyFont="1" applyFill="1" applyBorder="1"/>
    <xf numFmtId="164" fontId="11" fillId="3" borderId="8" xfId="1" applyNumberFormat="1" applyFont="1" applyFill="1" applyBorder="1"/>
    <xf numFmtId="164" fontId="11" fillId="3" borderId="14" xfId="1" applyNumberFormat="1" applyFont="1" applyFill="1" applyBorder="1"/>
    <xf numFmtId="0" fontId="7" fillId="3" borderId="7" xfId="0" applyFont="1" applyFill="1" applyBorder="1"/>
    <xf numFmtId="0" fontId="10" fillId="3" borderId="9" xfId="0" applyFont="1" applyFill="1" applyBorder="1" applyAlignment="1">
      <alignment horizontal="center"/>
    </xf>
    <xf numFmtId="165" fontId="12" fillId="3" borderId="10" xfId="7" applyNumberFormat="1" applyFont="1" applyFill="1" applyBorder="1"/>
    <xf numFmtId="165" fontId="12" fillId="3" borderId="11" xfId="7" applyNumberFormat="1" applyFont="1" applyFill="1" applyBorder="1"/>
    <xf numFmtId="164" fontId="11" fillId="3" borderId="7" xfId="1" applyNumberFormat="1" applyFont="1" applyFill="1" applyBorder="1" applyAlignment="1">
      <alignment horizontal="center"/>
    </xf>
    <xf numFmtId="43" fontId="11" fillId="3" borderId="8" xfId="1" applyFont="1" applyFill="1" applyBorder="1"/>
    <xf numFmtId="43" fontId="11" fillId="3" borderId="14" xfId="1" applyFont="1" applyFill="1" applyBorder="1"/>
    <xf numFmtId="10" fontId="7" fillId="3" borderId="8" xfId="0" applyNumberFormat="1" applyFont="1" applyFill="1" applyBorder="1"/>
    <xf numFmtId="0" fontId="10" fillId="3" borderId="10" xfId="0" applyFont="1" applyFill="1" applyBorder="1" applyAlignment="1">
      <alignment horizontal="center"/>
    </xf>
    <xf numFmtId="0" fontId="11" fillId="3" borderId="7" xfId="1" applyNumberFormat="1" applyFont="1" applyFill="1" applyBorder="1" applyAlignment="1">
      <alignment horizontal="center"/>
    </xf>
    <xf numFmtId="0" fontId="10" fillId="3" borderId="0" xfId="0" applyFont="1" applyFill="1" applyBorder="1" applyAlignment="1">
      <alignment horizontal="right"/>
    </xf>
    <xf numFmtId="0" fontId="14" fillId="3" borderId="12" xfId="3" applyFont="1" applyFill="1" applyBorder="1" applyAlignment="1">
      <alignment horizontal="center"/>
    </xf>
    <xf numFmtId="165" fontId="14" fillId="3" borderId="13" xfId="7" applyNumberFormat="1" applyFont="1" applyFill="1" applyBorder="1"/>
    <xf numFmtId="10" fontId="7" fillId="3" borderId="5" xfId="2" applyNumberFormat="1" applyFont="1" applyFill="1" applyBorder="1"/>
    <xf numFmtId="0" fontId="7" fillId="3" borderId="9" xfId="3" applyFont="1" applyFill="1" applyBorder="1" applyAlignment="1">
      <alignment horizontal="center"/>
    </xf>
    <xf numFmtId="164" fontId="7" fillId="3" borderId="10" xfId="1" applyNumberFormat="1" applyFont="1" applyFill="1" applyBorder="1"/>
    <xf numFmtId="10" fontId="7" fillId="3" borderId="11" xfId="2" applyNumberFormat="1" applyFont="1" applyFill="1" applyBorder="1"/>
    <xf numFmtId="0" fontId="2" fillId="3" borderId="0" xfId="3" applyFont="1" applyFill="1"/>
    <xf numFmtId="0" fontId="2" fillId="3" borderId="8" xfId="3" applyFont="1" applyFill="1" applyBorder="1" applyAlignment="1">
      <alignment horizontal="center"/>
    </xf>
    <xf numFmtId="0" fontId="2" fillId="3" borderId="11" xfId="3" applyFont="1" applyFill="1" applyBorder="1" applyAlignment="1">
      <alignment horizontal="center"/>
    </xf>
    <xf numFmtId="0" fontId="2" fillId="3" borderId="0" xfId="3" applyFont="1" applyFill="1" applyBorder="1" applyAlignment="1">
      <alignment horizontal="center"/>
    </xf>
    <xf numFmtId="0" fontId="2" fillId="3" borderId="5" xfId="3" applyFont="1" applyFill="1" applyBorder="1" applyAlignment="1">
      <alignment horizontal="center"/>
    </xf>
    <xf numFmtId="165" fontId="2" fillId="3" borderId="7" xfId="6" applyNumberFormat="1" applyFont="1" applyFill="1" applyBorder="1" applyAlignment="1">
      <alignment horizontal="center"/>
    </xf>
    <xf numFmtId="165" fontId="2" fillId="3" borderId="9" xfId="6" applyNumberFormat="1" applyFont="1" applyFill="1" applyBorder="1" applyAlignment="1">
      <alignment horizontal="center"/>
    </xf>
    <xf numFmtId="165" fontId="2" fillId="3" borderId="0" xfId="6" applyNumberFormat="1" applyFont="1" applyFill="1" applyBorder="1" applyAlignment="1">
      <alignment horizontal="center"/>
    </xf>
    <xf numFmtId="164" fontId="2" fillId="3" borderId="0" xfId="5" applyNumberFormat="1" applyFont="1" applyFill="1"/>
    <xf numFmtId="165" fontId="2" fillId="3" borderId="12" xfId="6" applyNumberFormat="1" applyFont="1" applyFill="1" applyBorder="1" applyAlignment="1">
      <alignment horizontal="center"/>
    </xf>
    <xf numFmtId="10" fontId="2" fillId="3" borderId="12" xfId="4" applyNumberFormat="1" applyFont="1" applyFill="1" applyBorder="1"/>
    <xf numFmtId="10" fontId="2" fillId="3" borderId="13" xfId="4" applyNumberFormat="1" applyFont="1" applyFill="1" applyBorder="1"/>
    <xf numFmtId="10" fontId="2" fillId="3" borderId="5" xfId="4" applyNumberFormat="1" applyFont="1" applyFill="1" applyBorder="1"/>
    <xf numFmtId="10" fontId="2" fillId="3" borderId="7" xfId="4" applyNumberFormat="1" applyFont="1" applyFill="1" applyBorder="1"/>
    <xf numFmtId="10" fontId="2" fillId="3" borderId="0" xfId="4" applyNumberFormat="1" applyFont="1" applyFill="1" applyBorder="1"/>
    <xf numFmtId="10" fontId="2" fillId="3" borderId="3" xfId="4" applyNumberFormat="1" applyFont="1" applyFill="1" applyBorder="1" applyAlignment="1">
      <alignment horizontal="center"/>
    </xf>
    <xf numFmtId="10" fontId="5" fillId="2" borderId="8" xfId="4" applyNumberFormat="1" applyFont="1" applyFill="1" applyBorder="1"/>
    <xf numFmtId="10" fontId="5" fillId="2" borderId="0" xfId="4" applyNumberFormat="1" applyFont="1" applyFill="1" applyBorder="1"/>
    <xf numFmtId="10" fontId="5" fillId="2" borderId="8" xfId="2" applyNumberFormat="1" applyFont="1" applyFill="1" applyBorder="1"/>
    <xf numFmtId="10" fontId="5" fillId="2" borderId="0" xfId="2" applyNumberFormat="1" applyFont="1" applyFill="1" applyBorder="1"/>
    <xf numFmtId="10" fontId="5" fillId="2" borderId="9" xfId="4" applyNumberFormat="1" applyFont="1" applyFill="1" applyBorder="1"/>
    <xf numFmtId="10" fontId="5" fillId="2" borderId="10" xfId="2" applyNumberFormat="1" applyFont="1" applyFill="1" applyBorder="1"/>
    <xf numFmtId="10" fontId="5" fillId="2" borderId="11" xfId="2" applyNumberFormat="1" applyFont="1" applyFill="1" applyBorder="1"/>
    <xf numFmtId="10" fontId="6" fillId="8" borderId="0" xfId="4" applyNumberFormat="1" applyFont="1" applyFill="1" applyBorder="1"/>
    <xf numFmtId="10" fontId="6" fillId="8" borderId="9" xfId="4" applyNumberFormat="1" applyFont="1" applyFill="1" applyBorder="1"/>
    <xf numFmtId="164" fontId="5" fillId="3" borderId="0" xfId="5" applyNumberFormat="1" applyFont="1" applyFill="1"/>
    <xf numFmtId="0" fontId="7" fillId="3" borderId="0" xfId="3" applyFont="1" applyFill="1" applyBorder="1" applyAlignment="1">
      <alignment horizontal="center"/>
    </xf>
    <xf numFmtId="0" fontId="8" fillId="3" borderId="0" xfId="3" applyFont="1" applyFill="1"/>
    <xf numFmtId="10" fontId="7" fillId="3" borderId="22" xfId="0" applyNumberFormat="1" applyFont="1" applyFill="1" applyBorder="1"/>
    <xf numFmtId="0" fontId="7" fillId="3" borderId="0" xfId="3" applyFont="1" applyFill="1"/>
    <xf numFmtId="0" fontId="10" fillId="3" borderId="0" xfId="3" applyFont="1" applyFill="1" applyAlignment="1">
      <alignment horizontal="right"/>
    </xf>
    <xf numFmtId="10" fontId="6" fillId="3" borderId="1" xfId="3" applyNumberFormat="1" applyFont="1" applyFill="1" applyBorder="1"/>
    <xf numFmtId="165" fontId="6" fillId="3" borderId="20" xfId="7" applyNumberFormat="1" applyFont="1" applyFill="1" applyBorder="1"/>
    <xf numFmtId="0" fontId="7" fillId="3" borderId="9" xfId="0" applyFont="1" applyFill="1" applyBorder="1"/>
    <xf numFmtId="43" fontId="11" fillId="3" borderId="0" xfId="1" applyFont="1" applyFill="1" applyBorder="1"/>
    <xf numFmtId="43" fontId="11" fillId="3" borderId="2" xfId="1" applyFont="1" applyFill="1" applyBorder="1"/>
    <xf numFmtId="43" fontId="11" fillId="3" borderId="8" xfId="1" applyFont="1" applyFill="1" applyBorder="1" applyAlignment="1">
      <alignment horizontal="center"/>
    </xf>
    <xf numFmtId="164" fontId="11" fillId="3" borderId="9" xfId="1" applyNumberFormat="1" applyFont="1" applyFill="1" applyBorder="1" applyAlignment="1">
      <alignment horizontal="center"/>
    </xf>
    <xf numFmtId="43" fontId="7" fillId="5" borderId="10" xfId="1" applyFont="1" applyFill="1" applyBorder="1"/>
    <xf numFmtId="43" fontId="11" fillId="5" borderId="11" xfId="1" applyFont="1" applyFill="1" applyBorder="1" applyAlignment="1">
      <alignment horizontal="center"/>
    </xf>
    <xf numFmtId="0" fontId="10" fillId="3" borderId="10" xfId="0" quotePrefix="1" applyFont="1" applyFill="1" applyBorder="1" applyAlignment="1">
      <alignment horizontal="right"/>
    </xf>
    <xf numFmtId="0" fontId="10" fillId="3" borderId="0" xfId="0" quotePrefix="1" applyFont="1" applyFill="1" applyBorder="1" applyAlignment="1">
      <alignment horizontal="right"/>
    </xf>
    <xf numFmtId="0" fontId="10" fillId="3" borderId="0" xfId="0" quotePrefix="1" applyFont="1" applyFill="1" applyBorder="1" applyAlignment="1">
      <alignment horizontal="left"/>
    </xf>
    <xf numFmtId="0" fontId="11" fillId="3" borderId="6" xfId="1" applyNumberFormat="1" applyFont="1" applyFill="1" applyBorder="1" applyAlignment="1">
      <alignment horizontal="center"/>
    </xf>
    <xf numFmtId="10" fontId="7" fillId="3" borderId="0" xfId="0" applyNumberFormat="1" applyFont="1" applyFill="1" applyBorder="1"/>
    <xf numFmtId="164" fontId="17" fillId="3" borderId="0" xfId="1" applyNumberFormat="1" applyFont="1" applyFill="1" applyBorder="1" applyAlignment="1">
      <alignment horizontal="center"/>
    </xf>
    <xf numFmtId="10" fontId="14" fillId="3" borderId="20" xfId="3" applyNumberFormat="1" applyFont="1" applyFill="1" applyBorder="1"/>
    <xf numFmtId="164" fontId="19" fillId="3" borderId="0" xfId="1" applyNumberFormat="1" applyFont="1" applyFill="1" applyBorder="1" applyAlignment="1">
      <alignment horizontal="center"/>
    </xf>
    <xf numFmtId="164" fontId="19" fillId="3" borderId="2" xfId="1" applyNumberFormat="1" applyFont="1" applyFill="1" applyBorder="1"/>
    <xf numFmtId="0" fontId="18" fillId="7" borderId="15" xfId="3" applyFont="1" applyFill="1" applyBorder="1" applyAlignment="1">
      <alignment horizontal="center" wrapText="1"/>
    </xf>
    <xf numFmtId="164" fontId="19" fillId="3" borderId="2" xfId="1" applyNumberFormat="1" applyFont="1" applyFill="1" applyBorder="1" applyAlignment="1">
      <alignment horizontal="center"/>
    </xf>
    <xf numFmtId="164" fontId="17" fillId="3" borderId="0" xfId="1" applyNumberFormat="1" applyFont="1" applyFill="1" applyBorder="1" applyAlignment="1"/>
    <xf numFmtId="0" fontId="17" fillId="3" borderId="12" xfId="3" applyFont="1" applyFill="1" applyBorder="1" applyAlignment="1">
      <alignment horizontal="left"/>
    </xf>
    <xf numFmtId="0" fontId="11" fillId="3" borderId="7" xfId="1" applyNumberFormat="1" applyFont="1" applyFill="1" applyBorder="1" applyAlignment="1">
      <alignment horizontal="left"/>
    </xf>
    <xf numFmtId="10" fontId="7" fillId="3" borderId="2" xfId="0" applyNumberFormat="1" applyFont="1" applyFill="1" applyBorder="1"/>
    <xf numFmtId="0" fontId="21" fillId="3" borderId="0" xfId="0" applyFont="1" applyFill="1"/>
    <xf numFmtId="0" fontId="21" fillId="3" borderId="0" xfId="0" applyFont="1" applyFill="1" applyAlignment="1">
      <alignment vertical="center"/>
    </xf>
    <xf numFmtId="0" fontId="23" fillId="3" borderId="0" xfId="0" applyFont="1" applyFill="1" applyAlignment="1">
      <alignment horizontal="right"/>
    </xf>
    <xf numFmtId="43" fontId="21" fillId="3" borderId="0" xfId="1" applyFont="1" applyFill="1"/>
    <xf numFmtId="0" fontId="24" fillId="3" borderId="0" xfId="0" applyFont="1" applyFill="1"/>
    <xf numFmtId="0" fontId="20" fillId="3" borderId="0" xfId="0" applyFont="1" applyFill="1"/>
    <xf numFmtId="0" fontId="13" fillId="3" borderId="0" xfId="0" applyFont="1" applyFill="1"/>
    <xf numFmtId="0" fontId="16" fillId="3" borderId="0" xfId="0" applyFont="1" applyFill="1" applyAlignment="1">
      <alignment horizontal="center" vertical="center"/>
    </xf>
    <xf numFmtId="0" fontId="16" fillId="3" borderId="0" xfId="0" applyFont="1" applyFill="1" applyAlignment="1">
      <alignment horizontal="center"/>
    </xf>
    <xf numFmtId="0" fontId="16" fillId="3" borderId="0" xfId="3" applyFont="1" applyFill="1" applyBorder="1" applyAlignment="1">
      <alignment horizontal="center"/>
    </xf>
    <xf numFmtId="0" fontId="16" fillId="3" borderId="0" xfId="3" applyFont="1" applyFill="1" applyBorder="1" applyAlignment="1">
      <alignment horizontal="left"/>
    </xf>
    <xf numFmtId="0" fontId="21" fillId="3" borderId="0" xfId="0" applyFont="1" applyFill="1" applyAlignment="1">
      <alignment wrapText="1"/>
    </xf>
    <xf numFmtId="0" fontId="23" fillId="0" borderId="0" xfId="0" applyFont="1" applyAlignment="1">
      <alignment horizontal="right"/>
    </xf>
    <xf numFmtId="0" fontId="22" fillId="3" borderId="0" xfId="0" applyFont="1" applyFill="1"/>
    <xf numFmtId="0" fontId="16" fillId="3" borderId="0" xfId="0" applyFont="1" applyFill="1"/>
    <xf numFmtId="0" fontId="13" fillId="3" borderId="7" xfId="0" applyFont="1" applyFill="1" applyBorder="1"/>
    <xf numFmtId="0" fontId="15" fillId="3" borderId="0" xfId="0" applyFont="1" applyFill="1" applyBorder="1" applyAlignment="1">
      <alignment horizontal="right"/>
    </xf>
    <xf numFmtId="164" fontId="21" fillId="3" borderId="0" xfId="0" applyNumberFormat="1" applyFont="1" applyFill="1"/>
    <xf numFmtId="164" fontId="11" fillId="3" borderId="2" xfId="1" applyNumberFormat="1" applyFont="1" applyFill="1" applyBorder="1" applyAlignment="1">
      <alignment horizontal="center"/>
    </xf>
    <xf numFmtId="0" fontId="6" fillId="7" borderId="17" xfId="3" applyFont="1" applyFill="1" applyBorder="1" applyAlignment="1">
      <alignment horizontal="center"/>
    </xf>
    <xf numFmtId="165" fontId="21" fillId="3" borderId="0" xfId="0" applyNumberFormat="1" applyFont="1" applyFill="1"/>
    <xf numFmtId="0" fontId="1" fillId="3" borderId="0" xfId="3" applyFont="1" applyFill="1"/>
    <xf numFmtId="165" fontId="1" fillId="3" borderId="7" xfId="6" applyNumberFormat="1" applyFont="1" applyFill="1" applyBorder="1" applyAlignment="1">
      <alignment horizontal="center"/>
    </xf>
    <xf numFmtId="0" fontId="1" fillId="3" borderId="8" xfId="3" applyFont="1" applyFill="1" applyBorder="1" applyAlignment="1">
      <alignment horizontal="center"/>
    </xf>
    <xf numFmtId="164" fontId="1" fillId="3" borderId="12" xfId="5" applyNumberFormat="1" applyFont="1" applyFill="1" applyBorder="1"/>
    <xf numFmtId="164" fontId="1" fillId="3" borderId="13" xfId="5" applyNumberFormat="1" applyFont="1" applyFill="1" applyBorder="1"/>
    <xf numFmtId="164" fontId="1" fillId="3" borderId="5" xfId="5" applyNumberFormat="1" applyFont="1" applyFill="1" applyBorder="1"/>
    <xf numFmtId="164" fontId="1" fillId="3" borderId="12" xfId="3" applyNumberFormat="1" applyFont="1" applyFill="1" applyBorder="1"/>
    <xf numFmtId="164" fontId="1" fillId="3" borderId="3" xfId="3" applyNumberFormat="1" applyFont="1" applyFill="1" applyBorder="1"/>
    <xf numFmtId="164" fontId="1" fillId="3" borderId="7" xfId="5" applyNumberFormat="1" applyFont="1" applyFill="1" applyBorder="1"/>
    <xf numFmtId="164" fontId="1" fillId="3" borderId="0" xfId="5" applyNumberFormat="1" applyFont="1" applyFill="1" applyBorder="1"/>
    <xf numFmtId="164" fontId="1" fillId="2" borderId="8" xfId="5" applyNumberFormat="1" applyFont="1" applyFill="1" applyBorder="1"/>
    <xf numFmtId="164" fontId="1" fillId="3" borderId="7" xfId="3" applyNumberFormat="1" applyFont="1" applyFill="1" applyBorder="1"/>
    <xf numFmtId="164" fontId="1" fillId="2" borderId="19" xfId="3" applyNumberFormat="1" applyFont="1" applyFill="1" applyBorder="1"/>
    <xf numFmtId="164" fontId="1" fillId="2" borderId="0" xfId="5" applyNumberFormat="1" applyFont="1" applyFill="1" applyBorder="1"/>
    <xf numFmtId="0" fontId="1" fillId="2" borderId="19" xfId="3" applyFont="1" applyFill="1" applyBorder="1"/>
    <xf numFmtId="165" fontId="1" fillId="3" borderId="9" xfId="6" applyNumberFormat="1" applyFont="1" applyFill="1" applyBorder="1" applyAlignment="1">
      <alignment horizontal="center"/>
    </xf>
    <xf numFmtId="0" fontId="1" fillId="3" borderId="11" xfId="3" applyFont="1" applyFill="1" applyBorder="1" applyAlignment="1">
      <alignment horizontal="center"/>
    </xf>
    <xf numFmtId="164" fontId="1" fillId="2" borderId="9" xfId="5" applyNumberFormat="1" applyFont="1" applyFill="1" applyBorder="1"/>
    <xf numFmtId="164" fontId="1" fillId="2" borderId="10" xfId="5" applyNumberFormat="1" applyFont="1" applyFill="1" applyBorder="1"/>
    <xf numFmtId="164" fontId="1" fillId="2" borderId="11" xfId="5" applyNumberFormat="1" applyFont="1" applyFill="1" applyBorder="1"/>
    <xf numFmtId="164" fontId="1" fillId="3" borderId="9" xfId="3" applyNumberFormat="1" applyFont="1" applyFill="1" applyBorder="1"/>
    <xf numFmtId="0" fontId="1" fillId="2" borderId="4" xfId="3" applyFont="1" applyFill="1" applyBorder="1"/>
    <xf numFmtId="165" fontId="1" fillId="3" borderId="12" xfId="6" applyNumberFormat="1" applyFont="1" applyFill="1" applyBorder="1" applyAlignment="1">
      <alignment horizontal="center"/>
    </xf>
    <xf numFmtId="0" fontId="1" fillId="3" borderId="5" xfId="3" applyFont="1" applyFill="1" applyBorder="1" applyAlignment="1">
      <alignment horizontal="center"/>
    </xf>
    <xf numFmtId="10" fontId="1" fillId="3" borderId="12" xfId="4" applyNumberFormat="1" applyFont="1" applyFill="1" applyBorder="1"/>
    <xf numFmtId="10" fontId="1" fillId="3" borderId="13" xfId="4" applyNumberFormat="1" applyFont="1" applyFill="1" applyBorder="1"/>
    <xf numFmtId="10" fontId="1" fillId="3" borderId="5" xfId="4" applyNumberFormat="1" applyFont="1" applyFill="1" applyBorder="1"/>
    <xf numFmtId="10" fontId="1" fillId="3" borderId="3" xfId="4" applyNumberFormat="1" applyFont="1" applyFill="1" applyBorder="1"/>
    <xf numFmtId="10" fontId="1" fillId="3" borderId="7" xfId="4" applyNumberFormat="1" applyFont="1" applyFill="1" applyBorder="1"/>
    <xf numFmtId="10" fontId="1" fillId="3" borderId="0" xfId="4" applyNumberFormat="1" applyFont="1" applyFill="1" applyBorder="1"/>
    <xf numFmtId="10" fontId="1" fillId="2" borderId="8" xfId="4" applyNumberFormat="1" applyFont="1" applyFill="1" applyBorder="1"/>
    <xf numFmtId="10" fontId="1" fillId="2" borderId="19" xfId="4" applyNumberFormat="1" applyFont="1" applyFill="1" applyBorder="1"/>
    <xf numFmtId="10" fontId="1" fillId="2" borderId="0" xfId="4" applyNumberFormat="1" applyFont="1" applyFill="1" applyBorder="1"/>
    <xf numFmtId="10" fontId="1" fillId="2" borderId="9" xfId="4" applyNumberFormat="1" applyFont="1" applyFill="1" applyBorder="1"/>
    <xf numFmtId="10" fontId="1" fillId="3" borderId="9" xfId="4" applyNumberFormat="1" applyFont="1" applyFill="1" applyBorder="1"/>
    <xf numFmtId="10" fontId="1" fillId="3" borderId="3" xfId="4" applyNumberFormat="1" applyFont="1" applyFill="1" applyBorder="1" applyAlignment="1">
      <alignment horizontal="center"/>
    </xf>
    <xf numFmtId="165" fontId="14" fillId="3" borderId="0" xfId="6" applyNumberFormat="1" applyFont="1" applyFill="1" applyBorder="1" applyAlignment="1">
      <alignment horizontal="center"/>
    </xf>
    <xf numFmtId="0" fontId="25" fillId="3" borderId="0" xfId="3" applyFont="1" applyFill="1" applyBorder="1" applyAlignment="1">
      <alignment horizontal="center"/>
    </xf>
    <xf numFmtId="10" fontId="14" fillId="3" borderId="0" xfId="4" applyNumberFormat="1" applyFont="1" applyFill="1" applyBorder="1"/>
    <xf numFmtId="0" fontId="13" fillId="0" borderId="0" xfId="0" applyFont="1" applyAlignment="1">
      <alignment wrapText="1"/>
    </xf>
    <xf numFmtId="0" fontId="21" fillId="3" borderId="9" xfId="0" applyFont="1" applyFill="1" applyBorder="1"/>
    <xf numFmtId="0" fontId="21" fillId="3" borderId="10" xfId="0" applyFont="1" applyFill="1" applyBorder="1"/>
    <xf numFmtId="0" fontId="21" fillId="3" borderId="11" xfId="0" applyFont="1" applyFill="1" applyBorder="1"/>
    <xf numFmtId="0" fontId="20" fillId="3" borderId="0" xfId="0" applyFont="1" applyFill="1" applyAlignment="1">
      <alignment wrapText="1"/>
    </xf>
    <xf numFmtId="0" fontId="10" fillId="7" borderId="16" xfId="3" applyFont="1" applyFill="1" applyBorder="1" applyAlignment="1">
      <alignment horizontal="center"/>
    </xf>
    <xf numFmtId="0" fontId="10" fillId="7" borderId="17" xfId="3" applyFont="1" applyFill="1" applyBorder="1" applyAlignment="1">
      <alignment horizontal="center"/>
    </xf>
    <xf numFmtId="0" fontId="20" fillId="3" borderId="0" xfId="0" applyFont="1" applyFill="1" applyAlignment="1">
      <alignment horizontal="left" wrapText="1"/>
    </xf>
    <xf numFmtId="0" fontId="6" fillId="7" borderId="16" xfId="3" applyFont="1" applyFill="1" applyBorder="1" applyAlignment="1">
      <alignment horizontal="center"/>
    </xf>
    <xf numFmtId="0" fontId="6" fillId="7" borderId="17" xfId="3" applyFont="1" applyFill="1" applyBorder="1" applyAlignment="1">
      <alignment horizontal="center"/>
    </xf>
    <xf numFmtId="0" fontId="6" fillId="4" borderId="16" xfId="3" applyFont="1" applyFill="1" applyBorder="1" applyAlignment="1">
      <alignment horizontal="center"/>
    </xf>
    <xf numFmtId="0" fontId="6" fillId="4" borderId="18" xfId="3" applyFont="1" applyFill="1" applyBorder="1" applyAlignment="1">
      <alignment horizontal="center"/>
    </xf>
    <xf numFmtId="0" fontId="6" fillId="4" borderId="17" xfId="3" applyFont="1" applyFill="1" applyBorder="1" applyAlignment="1">
      <alignment horizontal="center"/>
    </xf>
    <xf numFmtId="0" fontId="10" fillId="3" borderId="0" xfId="0" applyFont="1" applyFill="1" applyAlignment="1">
      <alignment horizontal="left" wrapText="1"/>
    </xf>
  </cellXfs>
  <cellStyles count="8">
    <cellStyle name="Comma" xfId="1" builtinId="3"/>
    <cellStyle name="Comma 2" xfId="5"/>
    <cellStyle name="Currency" xfId="7" builtinId="4"/>
    <cellStyle name="Currency 2" xfId="6"/>
    <cellStyle name="Normal" xfId="0" builtinId="0"/>
    <cellStyle name="Normal 2" xfId="3"/>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23812</xdr:colOff>
      <xdr:row>23</xdr:row>
      <xdr:rowOff>59531</xdr:rowOff>
    </xdr:to>
    <xdr:sp macro="" textlink="">
      <xdr:nvSpPr>
        <xdr:cNvPr id="2" name="Content Placeholder 2"/>
        <xdr:cNvSpPr>
          <a:spLocks noGrp="1"/>
        </xdr:cNvSpPr>
      </xdr:nvSpPr>
      <xdr:spPr bwMode="auto">
        <a:xfrm>
          <a:off x="0" y="0"/>
          <a:ext cx="7239000" cy="3559969"/>
        </a:xfrm>
        <a:prstGeom prst="rect">
          <a:avLst/>
        </a:prstGeom>
        <a:noFill/>
        <a:ln w="9525">
          <a:noFill/>
          <a:miter lim="800000"/>
          <a:headEnd/>
          <a:tailEnd/>
        </a:ln>
      </xdr:spPr>
      <xdr:txBody>
        <a:bodyPr vert="horz" wrap="square" lIns="91440" tIns="45720" rIns="91440" bIns="45720" numCol="1" anchor="t" anchorCtr="0" compatLnSpc="1">
          <a:prstTxWarp prst="textNoShape">
            <a:avLst/>
          </a:prstTxWarp>
        </a:bodyPr>
        <a:lstStyle>
          <a:lvl1pPr marL="342900" indent="-342900" algn="l" rtl="0" eaLnBrk="0" fontAlgn="base" hangingPunct="0">
            <a:spcBef>
              <a:spcPct val="20000"/>
            </a:spcBef>
            <a:spcAft>
              <a:spcPct val="0"/>
            </a:spcAft>
            <a:buClrTx/>
            <a:buFont typeface="Arial" pitchFamily="34" charset="0"/>
            <a:buChar char="•"/>
            <a:defRPr sz="2000" b="1">
              <a:solidFill>
                <a:schemeClr val="tx1"/>
              </a:solidFill>
              <a:latin typeface="Calibri" pitchFamily="34" charset="0"/>
              <a:ea typeface="+mn-ea"/>
              <a:cs typeface="+mn-cs"/>
            </a:defRPr>
          </a:lvl1pPr>
          <a:lvl2pPr marL="742950" indent="-285750" algn="l" rtl="0" eaLnBrk="0" fontAlgn="base" hangingPunct="0">
            <a:spcBef>
              <a:spcPct val="20000"/>
            </a:spcBef>
            <a:spcAft>
              <a:spcPct val="0"/>
            </a:spcAft>
            <a:buClrTx/>
            <a:buChar char="–"/>
            <a:defRPr b="0">
              <a:solidFill>
                <a:schemeClr val="tx1"/>
              </a:solidFill>
              <a:latin typeface="Calibri" pitchFamily="34" charset="0"/>
            </a:defRPr>
          </a:lvl2pPr>
          <a:lvl3pPr marL="1143000" indent="-228600" algn="l" rtl="0" eaLnBrk="0" fontAlgn="base" hangingPunct="0">
            <a:spcBef>
              <a:spcPct val="20000"/>
            </a:spcBef>
            <a:spcAft>
              <a:spcPct val="0"/>
            </a:spcAft>
            <a:buClrTx/>
            <a:buChar char="•"/>
            <a:defRPr>
              <a:solidFill>
                <a:schemeClr val="tx1"/>
              </a:solidFill>
              <a:latin typeface="Calibri" pitchFamily="34" charset="0"/>
            </a:defRPr>
          </a:lvl3pPr>
          <a:lvl4pPr marL="1600200" indent="-228600" algn="l" rtl="0" eaLnBrk="0" fontAlgn="base" hangingPunct="0">
            <a:spcBef>
              <a:spcPct val="20000"/>
            </a:spcBef>
            <a:spcAft>
              <a:spcPct val="0"/>
            </a:spcAft>
            <a:buClrTx/>
            <a:buChar char="–"/>
            <a:defRPr sz="1600">
              <a:solidFill>
                <a:schemeClr val="tx1"/>
              </a:solidFill>
              <a:latin typeface="Calibri" pitchFamily="34" charset="0"/>
            </a:defRPr>
          </a:lvl4pPr>
          <a:lvl5pPr marL="2057400" indent="-228600" algn="l" rtl="0" eaLnBrk="0" fontAlgn="base" hangingPunct="0">
            <a:spcBef>
              <a:spcPct val="20000"/>
            </a:spcBef>
            <a:spcAft>
              <a:spcPct val="0"/>
            </a:spcAft>
            <a:buClrTx/>
            <a:buChar char="»"/>
            <a:defRPr sz="1600">
              <a:solidFill>
                <a:schemeClr val="tx1"/>
              </a:solidFill>
              <a:latin typeface="Calibri" pitchFamily="34" charset="0"/>
            </a:defRPr>
          </a:lvl5pPr>
          <a:lvl6pPr marL="2514600" indent="-228600" algn="l" rtl="0" fontAlgn="base">
            <a:spcBef>
              <a:spcPct val="20000"/>
            </a:spcBef>
            <a:spcAft>
              <a:spcPct val="0"/>
            </a:spcAft>
            <a:buChar char="»"/>
            <a:defRPr sz="1600">
              <a:solidFill>
                <a:schemeClr val="tx1"/>
              </a:solidFill>
              <a:latin typeface="+mn-lt"/>
            </a:defRPr>
          </a:lvl6pPr>
          <a:lvl7pPr marL="2971800" indent="-228600" algn="l" rtl="0" fontAlgn="base">
            <a:spcBef>
              <a:spcPct val="20000"/>
            </a:spcBef>
            <a:spcAft>
              <a:spcPct val="0"/>
            </a:spcAft>
            <a:buChar char="»"/>
            <a:defRPr sz="1600">
              <a:solidFill>
                <a:schemeClr val="tx1"/>
              </a:solidFill>
              <a:latin typeface="+mn-lt"/>
            </a:defRPr>
          </a:lvl7pPr>
          <a:lvl8pPr marL="3429000" indent="-228600" algn="l" rtl="0" fontAlgn="base">
            <a:spcBef>
              <a:spcPct val="20000"/>
            </a:spcBef>
            <a:spcAft>
              <a:spcPct val="0"/>
            </a:spcAft>
            <a:buChar char="»"/>
            <a:defRPr sz="1600">
              <a:solidFill>
                <a:schemeClr val="tx1"/>
              </a:solidFill>
              <a:latin typeface="+mn-lt"/>
            </a:defRPr>
          </a:lvl8pPr>
          <a:lvl9pPr marL="3886200" indent="-228600" algn="l" rtl="0" fontAlgn="base">
            <a:spcBef>
              <a:spcPct val="20000"/>
            </a:spcBef>
            <a:spcAft>
              <a:spcPct val="0"/>
            </a:spcAft>
            <a:buChar char="»"/>
            <a:defRPr sz="1600">
              <a:solidFill>
                <a:schemeClr val="tx1"/>
              </a:solidFill>
              <a:latin typeface="+mn-lt"/>
            </a:defRPr>
          </a:lvl9pPr>
        </a:lstStyle>
        <a:p>
          <a:pPr marL="0" indent="0">
            <a:buNone/>
          </a:pPr>
          <a:r>
            <a:rPr lang="en-US" sz="1400" u="sng">
              <a:latin typeface="Calibri" panose="020F0502020204030204" pitchFamily="34" charset="0"/>
              <a:cs typeface="Calibri" panose="020F0502020204030204" pitchFamily="34" charset="0"/>
            </a:rPr>
            <a:t>Fact Pattern:</a:t>
          </a:r>
        </a:p>
        <a:p>
          <a:r>
            <a:rPr lang="en-US" sz="1400" b="0">
              <a:latin typeface="Calibri" panose="020F0502020204030204" pitchFamily="34" charset="0"/>
              <a:cs typeface="Calibri" panose="020F0502020204030204" pitchFamily="34" charset="0"/>
            </a:rPr>
            <a:t>Calculate the allowance for credit losses as of 12/31/2020</a:t>
          </a:r>
        </a:p>
        <a:p>
          <a:r>
            <a:rPr lang="en-US" sz="1400" b="0">
              <a:latin typeface="Calibri" panose="020F0502020204030204" pitchFamily="34" charset="0"/>
              <a:cs typeface="Calibri" panose="020F0502020204030204" pitchFamily="34" charset="0"/>
            </a:rPr>
            <a:t>CRE loan portfolio (pool with loans of similar risk characteristics)</a:t>
          </a:r>
        </a:p>
        <a:p>
          <a:pPr lvl="1"/>
          <a:r>
            <a:rPr lang="en-US" sz="1400">
              <a:latin typeface="Calibri" panose="020F0502020204030204" pitchFamily="34" charset="0"/>
              <a:cs typeface="Calibri" panose="020F0502020204030204" pitchFamily="34" charset="0"/>
            </a:rPr>
            <a:t>Amortized cost basis of $10 million</a:t>
          </a:r>
        </a:p>
        <a:p>
          <a:pPr lvl="1"/>
          <a:r>
            <a:rPr lang="en-US" sz="1400">
              <a:latin typeface="Calibri" panose="020F0502020204030204" pitchFamily="34" charset="0"/>
              <a:cs typeface="Calibri" panose="020F0502020204030204" pitchFamily="34" charset="0"/>
            </a:rPr>
            <a:t>Average life of 5 years (contractual term adjusted by prepayments and reasonably expected troubled debt restructuring)</a:t>
          </a:r>
        </a:p>
        <a:p>
          <a:pPr marL="342900" lvl="0" indent="-342900" algn="l" rtl="0" eaLnBrk="0" fontAlgn="base" hangingPunct="0">
            <a:spcBef>
              <a:spcPct val="20000"/>
            </a:spcBef>
            <a:spcAft>
              <a:spcPct val="0"/>
            </a:spcAft>
            <a:buClrTx/>
            <a:buFont typeface="Arial" pitchFamily="34" charset="0"/>
            <a:buChar char="•"/>
          </a:pPr>
          <a:r>
            <a:rPr lang="en-US" sz="1400" b="0">
              <a:solidFill>
                <a:schemeClr val="tx1"/>
              </a:solidFill>
              <a:latin typeface="Calibri" panose="020F0502020204030204" pitchFamily="34" charset="0"/>
              <a:ea typeface="+mn-ea"/>
              <a:cs typeface="Calibri" panose="020F0502020204030204" pitchFamily="34" charset="0"/>
            </a:rPr>
            <a:t>Totals may not sum precisely due to rounding</a:t>
          </a:r>
        </a:p>
        <a:p>
          <a:pPr marL="0" indent="0">
            <a:spcBef>
              <a:spcPts val="1200"/>
            </a:spcBef>
            <a:buFontTx/>
            <a:buNone/>
          </a:pPr>
          <a:r>
            <a:rPr lang="en-US" sz="1400" u="sng">
              <a:latin typeface="Calibri" panose="020F0502020204030204" pitchFamily="34" charset="0"/>
              <a:cs typeface="Calibri" panose="020F0502020204030204" pitchFamily="34" charset="0"/>
            </a:rPr>
            <a:t>Current Conditions and Forecast:</a:t>
          </a:r>
        </a:p>
        <a:p>
          <a:r>
            <a:rPr lang="en-US" sz="1400" b="0">
              <a:latin typeface="Calibri" panose="020F0502020204030204" pitchFamily="34" charset="0"/>
              <a:cs typeface="Calibri" panose="020F0502020204030204" pitchFamily="34" charset="0"/>
            </a:rPr>
            <a:t>Management expects the following in 2021 and 2022:</a:t>
          </a:r>
        </a:p>
        <a:p>
          <a:pPr lvl="1"/>
          <a:r>
            <a:rPr lang="en-US" sz="1400">
              <a:latin typeface="Calibri" panose="020F0502020204030204" pitchFamily="34" charset="0"/>
              <a:cs typeface="Calibri" panose="020F0502020204030204" pitchFamily="34" charset="0"/>
            </a:rPr>
            <a:t>Decline in real estate values</a:t>
          </a:r>
        </a:p>
        <a:p>
          <a:pPr lvl="1"/>
          <a:r>
            <a:rPr lang="en-US" sz="1400">
              <a:latin typeface="Calibri" panose="020F0502020204030204" pitchFamily="34" charset="0"/>
              <a:cs typeface="Calibri" panose="020F0502020204030204" pitchFamily="34" charset="0"/>
            </a:rPr>
            <a:t>Rise in unemployment </a:t>
          </a:r>
        </a:p>
        <a:p>
          <a:r>
            <a:rPr lang="en-US" sz="1400" b="0">
              <a:latin typeface="Calibri" panose="020F0502020204030204" pitchFamily="34" charset="0"/>
              <a:cs typeface="Calibri" panose="020F0502020204030204" pitchFamily="34" charset="0"/>
            </a:rPr>
            <a:t>Management cannot reasonably forecast beyond 2022</a:t>
          </a:r>
        </a:p>
        <a:p>
          <a:r>
            <a:rPr lang="en-US" sz="1400" b="0">
              <a:latin typeface="Calibri" panose="020F0502020204030204" pitchFamily="34" charset="0"/>
              <a:cs typeface="Calibri" panose="020F0502020204030204" pitchFamily="34" charset="0"/>
            </a:rPr>
            <a:t>Assume 0.25% qualitative adjustment to represent both current conditions and reasonable &amp; supportable forecasts</a:t>
          </a:r>
        </a:p>
        <a:p>
          <a:pPr lvl="1"/>
          <a:endParaRPr lang="en-US"/>
        </a:p>
        <a:p>
          <a:pPr lvl="1"/>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1104900</xdr:colOff>
      <xdr:row>88</xdr:row>
      <xdr:rowOff>133350</xdr:rowOff>
    </xdr:from>
    <xdr:to>
      <xdr:col>2</xdr:col>
      <xdr:colOff>704850</xdr:colOff>
      <xdr:row>90</xdr:row>
      <xdr:rowOff>28575</xdr:rowOff>
    </xdr:to>
    <xdr:cxnSp macro="">
      <xdr:nvCxnSpPr>
        <xdr:cNvPr id="3" name="Straight Arrow Connector 2"/>
        <xdr:cNvCxnSpPr/>
      </xdr:nvCxnSpPr>
      <xdr:spPr>
        <a:xfrm flipH="1">
          <a:off x="2457450" y="11972925"/>
          <a:ext cx="1143000" cy="30480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xdr:row>
      <xdr:rowOff>4762</xdr:rowOff>
    </xdr:from>
    <xdr:to>
      <xdr:col>4</xdr:col>
      <xdr:colOff>809625</xdr:colOff>
      <xdr:row>17</xdr:row>
      <xdr:rowOff>-1</xdr:rowOff>
    </xdr:to>
    <xdr:sp macro="" textlink="">
      <xdr:nvSpPr>
        <xdr:cNvPr id="4" name="Content Placeholder 2"/>
        <xdr:cNvSpPr>
          <a:spLocks noGrp="1"/>
        </xdr:cNvSpPr>
      </xdr:nvSpPr>
      <xdr:spPr bwMode="auto">
        <a:xfrm>
          <a:off x="0" y="385762"/>
          <a:ext cx="6893719" cy="3924300"/>
        </a:xfrm>
        <a:prstGeom prst="rect">
          <a:avLst/>
        </a:prstGeom>
        <a:noFill/>
        <a:ln w="9525">
          <a:noFill/>
          <a:miter lim="800000"/>
          <a:headEnd/>
          <a:tailEnd/>
        </a:ln>
      </xdr:spPr>
      <xdr:txBody>
        <a:bodyPr vert="horz" wrap="square" lIns="91440" tIns="45720" rIns="91440" bIns="45720" numCol="1" anchor="t" anchorCtr="0" compatLnSpc="1">
          <a:prstTxWarp prst="textNoShape">
            <a:avLst/>
          </a:prstTxWarp>
        </a:bodyPr>
        <a:lstStyle>
          <a:lvl1pPr marL="342900" indent="-342900" algn="l" rtl="0" eaLnBrk="0" fontAlgn="base" hangingPunct="0">
            <a:spcBef>
              <a:spcPct val="20000"/>
            </a:spcBef>
            <a:spcAft>
              <a:spcPct val="0"/>
            </a:spcAft>
            <a:buClrTx/>
            <a:buFont typeface="Arial" pitchFamily="34" charset="0"/>
            <a:buChar char="•"/>
            <a:defRPr sz="2000" b="1">
              <a:solidFill>
                <a:schemeClr val="tx1"/>
              </a:solidFill>
              <a:latin typeface="Calibri" pitchFamily="34" charset="0"/>
              <a:ea typeface="+mn-ea"/>
              <a:cs typeface="+mn-cs"/>
            </a:defRPr>
          </a:lvl1pPr>
          <a:lvl2pPr marL="742950" indent="-285750" algn="l" rtl="0" eaLnBrk="0" fontAlgn="base" hangingPunct="0">
            <a:spcBef>
              <a:spcPct val="20000"/>
            </a:spcBef>
            <a:spcAft>
              <a:spcPct val="0"/>
            </a:spcAft>
            <a:buClrTx/>
            <a:buChar char="–"/>
            <a:defRPr b="0">
              <a:solidFill>
                <a:schemeClr val="tx1"/>
              </a:solidFill>
              <a:latin typeface="Calibri" pitchFamily="34" charset="0"/>
            </a:defRPr>
          </a:lvl2pPr>
          <a:lvl3pPr marL="1143000" indent="-228600" algn="l" rtl="0" eaLnBrk="0" fontAlgn="base" hangingPunct="0">
            <a:spcBef>
              <a:spcPct val="20000"/>
            </a:spcBef>
            <a:spcAft>
              <a:spcPct val="0"/>
            </a:spcAft>
            <a:buClrTx/>
            <a:buChar char="•"/>
            <a:defRPr>
              <a:solidFill>
                <a:schemeClr val="tx1"/>
              </a:solidFill>
              <a:latin typeface="Calibri" pitchFamily="34" charset="0"/>
            </a:defRPr>
          </a:lvl3pPr>
          <a:lvl4pPr marL="1600200" indent="-228600" algn="l" rtl="0" eaLnBrk="0" fontAlgn="base" hangingPunct="0">
            <a:spcBef>
              <a:spcPct val="20000"/>
            </a:spcBef>
            <a:spcAft>
              <a:spcPct val="0"/>
            </a:spcAft>
            <a:buClrTx/>
            <a:buChar char="–"/>
            <a:defRPr sz="1600">
              <a:solidFill>
                <a:schemeClr val="tx1"/>
              </a:solidFill>
              <a:latin typeface="Calibri" pitchFamily="34" charset="0"/>
            </a:defRPr>
          </a:lvl4pPr>
          <a:lvl5pPr marL="2057400" indent="-228600" algn="l" rtl="0" eaLnBrk="0" fontAlgn="base" hangingPunct="0">
            <a:spcBef>
              <a:spcPct val="20000"/>
            </a:spcBef>
            <a:spcAft>
              <a:spcPct val="0"/>
            </a:spcAft>
            <a:buClrTx/>
            <a:buChar char="»"/>
            <a:defRPr sz="1600">
              <a:solidFill>
                <a:schemeClr val="tx1"/>
              </a:solidFill>
              <a:latin typeface="Calibri" pitchFamily="34" charset="0"/>
            </a:defRPr>
          </a:lvl5pPr>
          <a:lvl6pPr marL="2514600" indent="-228600" algn="l" rtl="0" fontAlgn="base">
            <a:spcBef>
              <a:spcPct val="20000"/>
            </a:spcBef>
            <a:spcAft>
              <a:spcPct val="0"/>
            </a:spcAft>
            <a:buChar char="»"/>
            <a:defRPr sz="1600">
              <a:solidFill>
                <a:schemeClr val="tx1"/>
              </a:solidFill>
              <a:latin typeface="+mn-lt"/>
            </a:defRPr>
          </a:lvl6pPr>
          <a:lvl7pPr marL="2971800" indent="-228600" algn="l" rtl="0" fontAlgn="base">
            <a:spcBef>
              <a:spcPct val="20000"/>
            </a:spcBef>
            <a:spcAft>
              <a:spcPct val="0"/>
            </a:spcAft>
            <a:buChar char="»"/>
            <a:defRPr sz="1600">
              <a:solidFill>
                <a:schemeClr val="tx1"/>
              </a:solidFill>
              <a:latin typeface="+mn-lt"/>
            </a:defRPr>
          </a:lvl7pPr>
          <a:lvl8pPr marL="3429000" indent="-228600" algn="l" rtl="0" fontAlgn="base">
            <a:spcBef>
              <a:spcPct val="20000"/>
            </a:spcBef>
            <a:spcAft>
              <a:spcPct val="0"/>
            </a:spcAft>
            <a:buChar char="»"/>
            <a:defRPr sz="1600">
              <a:solidFill>
                <a:schemeClr val="tx1"/>
              </a:solidFill>
              <a:latin typeface="+mn-lt"/>
            </a:defRPr>
          </a:lvl8pPr>
          <a:lvl9pPr marL="3886200" indent="-228600" algn="l" rtl="0" fontAlgn="base">
            <a:spcBef>
              <a:spcPct val="20000"/>
            </a:spcBef>
            <a:spcAft>
              <a:spcPct val="0"/>
            </a:spcAft>
            <a:buChar char="»"/>
            <a:defRPr sz="1600">
              <a:solidFill>
                <a:schemeClr val="tx1"/>
              </a:solidFill>
              <a:latin typeface="+mn-lt"/>
            </a:defRPr>
          </a:lvl9pPr>
        </a:lstStyle>
        <a:p>
          <a:pPr marL="0" indent="0">
            <a:buNone/>
          </a:pPr>
          <a:r>
            <a:rPr lang="en-US" sz="1400" u="sng"/>
            <a:t>Fact Pattern:</a:t>
          </a:r>
        </a:p>
        <a:p>
          <a:r>
            <a:rPr lang="en-US" sz="1400" b="0"/>
            <a:t>Calculate the allowance for credit losses as of 12/31/2020</a:t>
          </a:r>
        </a:p>
        <a:p>
          <a:r>
            <a:rPr lang="en-US" sz="1400" b="0"/>
            <a:t>CRE loan portfolio (pool with loans of similar risk characteristics)</a:t>
          </a:r>
        </a:p>
        <a:p>
          <a:pPr lvl="1"/>
          <a:r>
            <a:rPr lang="en-US" sz="1400"/>
            <a:t>Amortized cost basis of $10 million</a:t>
          </a:r>
        </a:p>
        <a:p>
          <a:pPr lvl="1"/>
          <a:r>
            <a:rPr lang="en-US" sz="1400"/>
            <a:t>Average life of 5 years (contractual term adjusted by prepayments and reasonably expected troubled debt restructuring)</a:t>
          </a:r>
        </a:p>
        <a:p>
          <a:pPr rtl="0" eaLnBrk="0" fontAlgn="base" hangingPunct="0"/>
          <a:r>
            <a:rPr lang="en-US" sz="1400" b="0">
              <a:solidFill>
                <a:schemeClr val="tx1"/>
              </a:solidFill>
              <a:effectLst/>
              <a:latin typeface="Calibri" pitchFamily="34" charset="0"/>
              <a:ea typeface="+mn-ea"/>
              <a:cs typeface="+mn-cs"/>
            </a:rPr>
            <a:t>Totals may not sum precisely due to rounding</a:t>
          </a:r>
          <a:endParaRPr lang="en-US" sz="1400">
            <a:effectLst/>
          </a:endParaRPr>
        </a:p>
        <a:p>
          <a:pPr marL="0" indent="0">
            <a:spcBef>
              <a:spcPts val="1200"/>
            </a:spcBef>
            <a:buFontTx/>
            <a:buNone/>
          </a:pPr>
          <a:r>
            <a:rPr lang="en-US" sz="1400" u="sng"/>
            <a:t>Current Conditions and Forecast:</a:t>
          </a:r>
        </a:p>
        <a:p>
          <a:r>
            <a:rPr lang="en-US" sz="1400" b="0"/>
            <a:t>Management expects the following in 2021 and 2022:</a:t>
          </a:r>
        </a:p>
        <a:p>
          <a:pPr lvl="1"/>
          <a:r>
            <a:rPr lang="en-US" sz="1400"/>
            <a:t>Decline in real estate values</a:t>
          </a:r>
        </a:p>
        <a:p>
          <a:pPr lvl="1"/>
          <a:r>
            <a:rPr lang="en-US" sz="1400"/>
            <a:t>Rise in unemployment </a:t>
          </a:r>
        </a:p>
        <a:p>
          <a:r>
            <a:rPr lang="en-US" sz="1400" b="0"/>
            <a:t>Management cannot reasonably forecast beyond 2022</a:t>
          </a:r>
        </a:p>
        <a:p>
          <a:r>
            <a:rPr lang="en-US" sz="1400" b="0"/>
            <a:t>Assume 0.25% qualitative adjustment to represent both current conditions and reasonable &amp; supportable forecasts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266699</xdr:rowOff>
    </xdr:from>
    <xdr:to>
      <xdr:col>9</xdr:col>
      <xdr:colOff>552450</xdr:colOff>
      <xdr:row>16</xdr:row>
      <xdr:rowOff>209550</xdr:rowOff>
    </xdr:to>
    <xdr:sp macro="" textlink="">
      <xdr:nvSpPr>
        <xdr:cNvPr id="2" name="Content Placeholder 2"/>
        <xdr:cNvSpPr>
          <a:spLocks noGrp="1"/>
        </xdr:cNvSpPr>
      </xdr:nvSpPr>
      <xdr:spPr bwMode="auto">
        <a:xfrm>
          <a:off x="0" y="533399"/>
          <a:ext cx="7077075" cy="3943351"/>
        </a:xfrm>
        <a:prstGeom prst="rect">
          <a:avLst/>
        </a:prstGeom>
        <a:noFill/>
        <a:ln w="9525">
          <a:noFill/>
          <a:miter lim="800000"/>
          <a:headEnd/>
          <a:tailEnd/>
        </a:ln>
      </xdr:spPr>
      <xdr:txBody>
        <a:bodyPr vert="horz" wrap="square" lIns="91440" tIns="45720" rIns="91440" bIns="45720" numCol="1" anchor="t" anchorCtr="0" compatLnSpc="1">
          <a:prstTxWarp prst="textNoShape">
            <a:avLst/>
          </a:prstTxWarp>
        </a:bodyPr>
        <a:lstStyle>
          <a:lvl1pPr marL="342900" indent="-342900" algn="l" rtl="0" eaLnBrk="0" fontAlgn="base" hangingPunct="0">
            <a:spcBef>
              <a:spcPct val="20000"/>
            </a:spcBef>
            <a:spcAft>
              <a:spcPct val="0"/>
            </a:spcAft>
            <a:buClrTx/>
            <a:buFont typeface="Arial" pitchFamily="34" charset="0"/>
            <a:buChar char="•"/>
            <a:defRPr sz="2000" b="1">
              <a:solidFill>
                <a:schemeClr val="tx1"/>
              </a:solidFill>
              <a:latin typeface="Calibri" pitchFamily="34" charset="0"/>
              <a:ea typeface="+mn-ea"/>
              <a:cs typeface="+mn-cs"/>
            </a:defRPr>
          </a:lvl1pPr>
          <a:lvl2pPr marL="742950" indent="-285750" algn="l" rtl="0" eaLnBrk="0" fontAlgn="base" hangingPunct="0">
            <a:spcBef>
              <a:spcPct val="20000"/>
            </a:spcBef>
            <a:spcAft>
              <a:spcPct val="0"/>
            </a:spcAft>
            <a:buClrTx/>
            <a:buChar char="–"/>
            <a:defRPr b="0">
              <a:solidFill>
                <a:schemeClr val="tx1"/>
              </a:solidFill>
              <a:latin typeface="Calibri" pitchFamily="34" charset="0"/>
            </a:defRPr>
          </a:lvl2pPr>
          <a:lvl3pPr marL="1143000" indent="-228600" algn="l" rtl="0" eaLnBrk="0" fontAlgn="base" hangingPunct="0">
            <a:spcBef>
              <a:spcPct val="20000"/>
            </a:spcBef>
            <a:spcAft>
              <a:spcPct val="0"/>
            </a:spcAft>
            <a:buClrTx/>
            <a:buChar char="•"/>
            <a:defRPr>
              <a:solidFill>
                <a:schemeClr val="tx1"/>
              </a:solidFill>
              <a:latin typeface="Calibri" pitchFamily="34" charset="0"/>
            </a:defRPr>
          </a:lvl3pPr>
          <a:lvl4pPr marL="1600200" indent="-228600" algn="l" rtl="0" eaLnBrk="0" fontAlgn="base" hangingPunct="0">
            <a:spcBef>
              <a:spcPct val="20000"/>
            </a:spcBef>
            <a:spcAft>
              <a:spcPct val="0"/>
            </a:spcAft>
            <a:buClrTx/>
            <a:buChar char="–"/>
            <a:defRPr sz="1600">
              <a:solidFill>
                <a:schemeClr val="tx1"/>
              </a:solidFill>
              <a:latin typeface="Calibri" pitchFamily="34" charset="0"/>
            </a:defRPr>
          </a:lvl4pPr>
          <a:lvl5pPr marL="2057400" indent="-228600" algn="l" rtl="0" eaLnBrk="0" fontAlgn="base" hangingPunct="0">
            <a:spcBef>
              <a:spcPct val="20000"/>
            </a:spcBef>
            <a:spcAft>
              <a:spcPct val="0"/>
            </a:spcAft>
            <a:buClrTx/>
            <a:buChar char="»"/>
            <a:defRPr sz="1600">
              <a:solidFill>
                <a:schemeClr val="tx1"/>
              </a:solidFill>
              <a:latin typeface="Calibri" pitchFamily="34" charset="0"/>
            </a:defRPr>
          </a:lvl5pPr>
          <a:lvl6pPr marL="2514600" indent="-228600" algn="l" rtl="0" fontAlgn="base">
            <a:spcBef>
              <a:spcPct val="20000"/>
            </a:spcBef>
            <a:spcAft>
              <a:spcPct val="0"/>
            </a:spcAft>
            <a:buChar char="»"/>
            <a:defRPr sz="1600">
              <a:solidFill>
                <a:schemeClr val="tx1"/>
              </a:solidFill>
              <a:latin typeface="+mn-lt"/>
            </a:defRPr>
          </a:lvl6pPr>
          <a:lvl7pPr marL="2971800" indent="-228600" algn="l" rtl="0" fontAlgn="base">
            <a:spcBef>
              <a:spcPct val="20000"/>
            </a:spcBef>
            <a:spcAft>
              <a:spcPct val="0"/>
            </a:spcAft>
            <a:buChar char="»"/>
            <a:defRPr sz="1600">
              <a:solidFill>
                <a:schemeClr val="tx1"/>
              </a:solidFill>
              <a:latin typeface="+mn-lt"/>
            </a:defRPr>
          </a:lvl7pPr>
          <a:lvl8pPr marL="3429000" indent="-228600" algn="l" rtl="0" fontAlgn="base">
            <a:spcBef>
              <a:spcPct val="20000"/>
            </a:spcBef>
            <a:spcAft>
              <a:spcPct val="0"/>
            </a:spcAft>
            <a:buChar char="»"/>
            <a:defRPr sz="1600">
              <a:solidFill>
                <a:schemeClr val="tx1"/>
              </a:solidFill>
              <a:latin typeface="+mn-lt"/>
            </a:defRPr>
          </a:lvl8pPr>
          <a:lvl9pPr marL="3886200" indent="-228600" algn="l" rtl="0" fontAlgn="base">
            <a:spcBef>
              <a:spcPct val="20000"/>
            </a:spcBef>
            <a:spcAft>
              <a:spcPct val="0"/>
            </a:spcAft>
            <a:buChar char="»"/>
            <a:defRPr sz="1600">
              <a:solidFill>
                <a:schemeClr val="tx1"/>
              </a:solidFill>
              <a:latin typeface="+mn-lt"/>
            </a:defRPr>
          </a:lvl9pPr>
        </a:lstStyle>
        <a:p>
          <a:pPr marL="0" indent="0">
            <a:buNone/>
          </a:pPr>
          <a:r>
            <a:rPr lang="en-US" sz="1400" u="sng"/>
            <a:t>Fact Pattern:</a:t>
          </a:r>
        </a:p>
        <a:p>
          <a:r>
            <a:rPr lang="en-US" sz="1400" b="0"/>
            <a:t>Calculate the allowance for credit losses as of 12/31/2020</a:t>
          </a:r>
        </a:p>
        <a:p>
          <a:r>
            <a:rPr lang="en-US" sz="1400" b="0"/>
            <a:t>CRE loan portfolio (pool with loans of similar risk characteristics)</a:t>
          </a:r>
        </a:p>
        <a:p>
          <a:pPr lvl="1"/>
          <a:r>
            <a:rPr lang="en-US" sz="1400"/>
            <a:t>Amortized cost basis of $10 million</a:t>
          </a:r>
        </a:p>
        <a:p>
          <a:pPr marL="742950" marR="0" lvl="1" indent="-285750" algn="l" defTabSz="914400" rtl="0" eaLnBrk="0" fontAlgn="base" latinLnBrk="0" hangingPunct="0">
            <a:lnSpc>
              <a:spcPct val="100000"/>
            </a:lnSpc>
            <a:spcBef>
              <a:spcPct val="20000"/>
            </a:spcBef>
            <a:spcAft>
              <a:spcPct val="0"/>
            </a:spcAft>
            <a:buClrTx/>
            <a:buSzTx/>
            <a:buFontTx/>
            <a:buChar char="–"/>
            <a:tabLst/>
            <a:defRPr/>
          </a:pPr>
          <a:r>
            <a:rPr lang="en-US" sz="1400"/>
            <a:t>Average life of 5 years (contractual term adjusted by prepayments and reasonably expected troubled debt restructuring) </a:t>
          </a:r>
        </a:p>
        <a:p>
          <a:pPr marL="342900" marR="0" lvl="0" indent="-342900" algn="l" defTabSz="914400" rtl="0" eaLnBrk="0" fontAlgn="base" latinLnBrk="0" hangingPunct="0">
            <a:lnSpc>
              <a:spcPct val="100000"/>
            </a:lnSpc>
            <a:spcBef>
              <a:spcPct val="20000"/>
            </a:spcBef>
            <a:spcAft>
              <a:spcPct val="0"/>
            </a:spcAft>
            <a:buClrTx/>
            <a:buSzTx/>
            <a:buFont typeface="Arial" pitchFamily="34" charset="0"/>
            <a:buChar char="•"/>
            <a:tabLst/>
            <a:defRPr/>
          </a:pPr>
          <a:r>
            <a:rPr lang="en-US" sz="1400" b="0">
              <a:solidFill>
                <a:schemeClr val="tx1"/>
              </a:solidFill>
              <a:effectLst/>
              <a:latin typeface="Calibri" pitchFamily="34" charset="0"/>
              <a:ea typeface="+mn-ea"/>
              <a:cs typeface="+mn-cs"/>
            </a:rPr>
            <a:t>Totals may not sum precisely due to rounding</a:t>
          </a:r>
        </a:p>
        <a:p>
          <a:pPr marL="0" indent="0">
            <a:spcBef>
              <a:spcPts val="1200"/>
            </a:spcBef>
            <a:buFontTx/>
            <a:buNone/>
          </a:pPr>
          <a:r>
            <a:rPr lang="en-US" sz="1400" u="sng"/>
            <a:t>Current Conditions and Forecast:</a:t>
          </a:r>
        </a:p>
        <a:p>
          <a:r>
            <a:rPr lang="en-US" sz="1400" b="0"/>
            <a:t>Management expects the following in 2021 and 2022:</a:t>
          </a:r>
        </a:p>
        <a:p>
          <a:pPr lvl="1"/>
          <a:r>
            <a:rPr lang="en-US" sz="1400"/>
            <a:t>Decline in real estate values</a:t>
          </a:r>
        </a:p>
        <a:p>
          <a:pPr lvl="1"/>
          <a:r>
            <a:rPr lang="en-US" sz="1400"/>
            <a:t>Rise in unemployment </a:t>
          </a:r>
        </a:p>
        <a:p>
          <a:r>
            <a:rPr lang="en-US" sz="1400" b="0"/>
            <a:t>Management cannot reasonably forecast beyond 2022</a:t>
          </a:r>
        </a:p>
        <a:p>
          <a:r>
            <a:rPr lang="en-US" sz="1400" b="0"/>
            <a:t>Assume 0.25% qualitative adjustment to represent both current conditions and reasonable &amp; supportable forecasts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abSelected="1" zoomScale="75" zoomScaleNormal="75" workbookViewId="0"/>
  </sheetViews>
  <sheetFormatPr defaultColWidth="9.140625" defaultRowHeight="12.75" x14ac:dyDescent="0.2"/>
  <cols>
    <col min="1" max="1" width="25.5703125" style="131" customWidth="1"/>
    <col min="2" max="2" width="33.140625" style="131" customWidth="1"/>
    <col min="3" max="3" width="49.42578125" style="131" customWidth="1"/>
    <col min="4" max="16384" width="9.140625" style="131"/>
  </cols>
  <sheetData>
    <row r="1" spans="1:1" ht="21" x14ac:dyDescent="0.35">
      <c r="A1" s="136" t="s">
        <v>67</v>
      </c>
    </row>
    <row r="2" spans="1:1" ht="21" x14ac:dyDescent="0.35">
      <c r="A2" s="136" t="s">
        <v>84</v>
      </c>
    </row>
    <row r="27" spans="1:3" ht="18.75" x14ac:dyDescent="0.3">
      <c r="A27" s="18" t="s">
        <v>68</v>
      </c>
    </row>
    <row r="28" spans="1:3" ht="18.75" x14ac:dyDescent="0.3">
      <c r="A28" s="18" t="s">
        <v>87</v>
      </c>
    </row>
    <row r="29" spans="1:3" ht="5.25" customHeight="1" x14ac:dyDescent="0.2"/>
    <row r="30" spans="1:3" ht="13.5" thickBot="1" x14ac:dyDescent="0.25">
      <c r="A30" s="131" t="s">
        <v>59</v>
      </c>
    </row>
    <row r="31" spans="1:3" ht="38.25" thickBot="1" x14ac:dyDescent="0.35">
      <c r="A31" s="28" t="s">
        <v>20</v>
      </c>
      <c r="B31" s="28" t="s">
        <v>2</v>
      </c>
      <c r="C31" s="28" t="s">
        <v>45</v>
      </c>
    </row>
    <row r="32" spans="1:3" ht="18.75" x14ac:dyDescent="0.3">
      <c r="A32" s="70">
        <v>2015</v>
      </c>
      <c r="B32" s="71">
        <v>9350</v>
      </c>
      <c r="C32" s="38"/>
    </row>
    <row r="33" spans="1:3" ht="18.75" x14ac:dyDescent="0.3">
      <c r="A33" s="31">
        <v>2016</v>
      </c>
      <c r="B33" s="32">
        <v>9398.15</v>
      </c>
      <c r="C33" s="39">
        <v>31.85</v>
      </c>
    </row>
    <row r="34" spans="1:3" ht="18.75" x14ac:dyDescent="0.3">
      <c r="A34" s="31">
        <v>2017</v>
      </c>
      <c r="B34" s="32">
        <v>10778.7</v>
      </c>
      <c r="C34" s="40">
        <v>31.499999999999996</v>
      </c>
    </row>
    <row r="35" spans="1:3" ht="18.75" x14ac:dyDescent="0.3">
      <c r="A35" s="31">
        <v>2018</v>
      </c>
      <c r="B35" s="32">
        <v>11050</v>
      </c>
      <c r="C35" s="40">
        <v>14</v>
      </c>
    </row>
    <row r="36" spans="1:3" ht="18.75" x14ac:dyDescent="0.3">
      <c r="A36" s="31">
        <v>2019</v>
      </c>
      <c r="B36" s="32">
        <v>10737.9</v>
      </c>
      <c r="C36" s="40">
        <v>8.5</v>
      </c>
    </row>
    <row r="37" spans="1:3" ht="18.75" x14ac:dyDescent="0.3">
      <c r="A37" s="31">
        <v>2020</v>
      </c>
      <c r="B37" s="32">
        <v>10000.200000000001</v>
      </c>
      <c r="C37" s="41">
        <v>2.25</v>
      </c>
    </row>
    <row r="38" spans="1:3" ht="18.75" x14ac:dyDescent="0.3">
      <c r="A38" s="31"/>
      <c r="B38" s="32"/>
      <c r="C38" s="40"/>
    </row>
    <row r="39" spans="1:3" ht="18.75" x14ac:dyDescent="0.3">
      <c r="A39" s="35"/>
      <c r="B39" s="36" t="s">
        <v>69</v>
      </c>
      <c r="C39" s="42">
        <f>SUM(C32:C37)</f>
        <v>88.1</v>
      </c>
    </row>
    <row r="40" spans="1:3" ht="18.75" x14ac:dyDescent="0.3">
      <c r="A40" s="35"/>
      <c r="B40" s="36" t="s">
        <v>70</v>
      </c>
      <c r="C40" s="43">
        <f>B32</f>
        <v>9350</v>
      </c>
    </row>
    <row r="41" spans="1:3" ht="18.75" x14ac:dyDescent="0.3">
      <c r="A41" s="35"/>
      <c r="B41" s="37" t="s">
        <v>71</v>
      </c>
      <c r="C41" s="44">
        <f>C39/C40</f>
        <v>9.4224598930481279E-3</v>
      </c>
    </row>
    <row r="42" spans="1:3" ht="18.75" x14ac:dyDescent="0.3">
      <c r="A42" s="35"/>
      <c r="B42" s="36" t="s">
        <v>50</v>
      </c>
      <c r="C42" s="45">
        <v>2.5000000000000001E-3</v>
      </c>
    </row>
    <row r="43" spans="1:3" ht="18.75" x14ac:dyDescent="0.3">
      <c r="A43" s="35"/>
      <c r="B43" s="36" t="s">
        <v>72</v>
      </c>
      <c r="C43" s="46">
        <f>SUM(C41:C42)</f>
        <v>1.1922459893048128E-2</v>
      </c>
    </row>
    <row r="44" spans="1:3" ht="18.75" x14ac:dyDescent="0.3">
      <c r="A44" s="35"/>
      <c r="B44" s="36" t="s">
        <v>73</v>
      </c>
      <c r="C44" s="42">
        <f>B37</f>
        <v>10000.200000000001</v>
      </c>
    </row>
    <row r="45" spans="1:3" ht="19.5" thickBot="1" x14ac:dyDescent="0.35">
      <c r="A45" s="35"/>
      <c r="B45" s="37" t="s">
        <v>74</v>
      </c>
      <c r="C45" s="47">
        <f>C44*C43</f>
        <v>119.2269834224599</v>
      </c>
    </row>
    <row r="46" spans="1:3" ht="6.95" customHeight="1" thickTop="1" thickBot="1" x14ac:dyDescent="0.25">
      <c r="A46" s="192"/>
      <c r="B46" s="193"/>
      <c r="C46" s="194"/>
    </row>
  </sheetData>
  <pageMargins left="0.7" right="0.7" top="0.75" bottom="0.75" header="0.3" footer="0.3"/>
  <pageSetup scale="84" orientation="portrait" horizontalDpi="1200" verticalDpi="1200" r:id="rId1"/>
  <headerFooter>
    <oddHeader>&amp;L&amp;F&amp;R&amp;A</oddHeader>
    <oddFooter xml:space="preserve">&amp;CSource: February 2018 "Ask the Regulators: Practical Examples of How Smaller, Less Complex Community Banks Can Implement CECL."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zoomScale="75" zoomScaleNormal="75" workbookViewId="0">
      <selection sqref="A1:E1"/>
    </sheetView>
  </sheetViews>
  <sheetFormatPr defaultColWidth="9.140625" defaultRowHeight="12.75" x14ac:dyDescent="0.2"/>
  <cols>
    <col min="1" max="1" width="20.28515625" style="131" customWidth="1"/>
    <col min="2" max="2" width="23.140625" style="131" customWidth="1"/>
    <col min="3" max="3" width="23.42578125" style="131" customWidth="1"/>
    <col min="4" max="4" width="24.28515625" style="131" customWidth="1"/>
    <col min="5" max="5" width="13.140625" style="131" customWidth="1"/>
    <col min="6" max="16384" width="9.140625" style="131"/>
  </cols>
  <sheetData>
    <row r="1" spans="1:5" ht="39" customHeight="1" x14ac:dyDescent="0.35">
      <c r="A1" s="198" t="s">
        <v>86</v>
      </c>
      <c r="B1" s="198"/>
      <c r="C1" s="198"/>
      <c r="D1" s="198"/>
      <c r="E1" s="198"/>
    </row>
    <row r="2" spans="1:5" ht="9" customHeight="1" x14ac:dyDescent="0.35">
      <c r="A2" s="195"/>
    </row>
    <row r="3" spans="1:5" ht="21" x14ac:dyDescent="0.35">
      <c r="A3" s="136"/>
    </row>
    <row r="4" spans="1:5" ht="21" x14ac:dyDescent="0.35">
      <c r="A4" s="136"/>
    </row>
    <row r="5" spans="1:5" ht="21" x14ac:dyDescent="0.35">
      <c r="A5" s="136"/>
    </row>
    <row r="6" spans="1:5" ht="21" x14ac:dyDescent="0.35">
      <c r="A6" s="136"/>
    </row>
    <row r="7" spans="1:5" ht="21" x14ac:dyDescent="0.35">
      <c r="A7" s="136"/>
    </row>
    <row r="8" spans="1:5" ht="21" x14ac:dyDescent="0.35">
      <c r="A8" s="136"/>
    </row>
    <row r="9" spans="1:5" ht="21" x14ac:dyDescent="0.35">
      <c r="A9" s="136"/>
    </row>
    <row r="10" spans="1:5" ht="21" x14ac:dyDescent="0.35">
      <c r="A10" s="136"/>
    </row>
    <row r="11" spans="1:5" ht="21" x14ac:dyDescent="0.35">
      <c r="A11" s="136"/>
    </row>
    <row r="12" spans="1:5" ht="21" x14ac:dyDescent="0.35">
      <c r="A12" s="136"/>
    </row>
    <row r="13" spans="1:5" ht="21" x14ac:dyDescent="0.35">
      <c r="A13" s="136"/>
    </row>
    <row r="14" spans="1:5" ht="21" x14ac:dyDescent="0.35">
      <c r="A14" s="136"/>
    </row>
    <row r="15" spans="1:5" ht="21" x14ac:dyDescent="0.35">
      <c r="A15" s="136"/>
    </row>
    <row r="16" spans="1:5" ht="21" x14ac:dyDescent="0.35">
      <c r="A16" s="136"/>
    </row>
    <row r="17" spans="1:5" ht="21" x14ac:dyDescent="0.35">
      <c r="A17" s="136"/>
    </row>
    <row r="19" spans="1:5" s="17" customFormat="1" ht="18.75" x14ac:dyDescent="0.3">
      <c r="A19" s="18" t="s">
        <v>60</v>
      </c>
    </row>
    <row r="20" spans="1:5" s="17" customFormat="1" ht="18.75" x14ac:dyDescent="0.3">
      <c r="A20" s="18" t="s">
        <v>58</v>
      </c>
    </row>
    <row r="21" spans="1:5" ht="5.25" customHeight="1" x14ac:dyDescent="0.2"/>
    <row r="22" spans="1:5" ht="16.5" thickBot="1" x14ac:dyDescent="0.25">
      <c r="A22" s="131" t="s">
        <v>59</v>
      </c>
      <c r="C22" s="138" t="s">
        <v>22</v>
      </c>
      <c r="D22" s="138" t="s">
        <v>23</v>
      </c>
      <c r="E22" s="138" t="s">
        <v>44</v>
      </c>
    </row>
    <row r="23" spans="1:5" ht="57" thickBot="1" x14ac:dyDescent="0.35">
      <c r="A23" s="28" t="s">
        <v>18</v>
      </c>
      <c r="B23" s="28" t="s">
        <v>2</v>
      </c>
      <c r="C23" s="28" t="s">
        <v>21</v>
      </c>
      <c r="D23" s="28" t="s">
        <v>19</v>
      </c>
      <c r="E23" s="28" t="s">
        <v>35</v>
      </c>
    </row>
    <row r="24" spans="1:5" ht="18.75" x14ac:dyDescent="0.3">
      <c r="A24" s="29">
        <v>2015</v>
      </c>
      <c r="B24" s="30">
        <v>9350</v>
      </c>
      <c r="C24" s="30"/>
      <c r="D24" s="30"/>
      <c r="E24" s="72"/>
    </row>
    <row r="25" spans="1:5" ht="18.75" x14ac:dyDescent="0.3">
      <c r="A25" s="31">
        <v>2016</v>
      </c>
      <c r="B25" s="32">
        <v>9398.15</v>
      </c>
      <c r="C25" s="33">
        <f>AVERAGE(B24,B25)</f>
        <v>9374.0750000000007</v>
      </c>
      <c r="D25" s="33">
        <v>31.85</v>
      </c>
      <c r="E25" s="44">
        <f>D25/C25</f>
        <v>3.3976685699655699E-3</v>
      </c>
    </row>
    <row r="26" spans="1:5" ht="18.75" x14ac:dyDescent="0.3">
      <c r="A26" s="31">
        <v>2017</v>
      </c>
      <c r="B26" s="32">
        <v>10778.7</v>
      </c>
      <c r="C26" s="32">
        <f>AVERAGE(B25,B26)</f>
        <v>10088.424999999999</v>
      </c>
      <c r="D26" s="32">
        <v>33.299999999999997</v>
      </c>
      <c r="E26" s="44">
        <f>D26/C26</f>
        <v>3.3008125648949166E-3</v>
      </c>
    </row>
    <row r="27" spans="1:5" ht="18.75" x14ac:dyDescent="0.3">
      <c r="A27" s="31">
        <v>2018</v>
      </c>
      <c r="B27" s="32">
        <v>11050</v>
      </c>
      <c r="C27" s="32">
        <f>AVERAGE(B26,B27)</f>
        <v>10914.35</v>
      </c>
      <c r="D27" s="32">
        <v>50</v>
      </c>
      <c r="E27" s="44">
        <f>D27/C27</f>
        <v>4.5811248493955207E-3</v>
      </c>
    </row>
    <row r="28" spans="1:5" ht="18.75" x14ac:dyDescent="0.3">
      <c r="A28" s="31">
        <v>2019</v>
      </c>
      <c r="B28" s="32">
        <v>10737.9</v>
      </c>
      <c r="C28" s="32">
        <f>AVERAGE(B27,B28)</f>
        <v>10893.95</v>
      </c>
      <c r="D28" s="32">
        <v>42.099999999999994</v>
      </c>
      <c r="E28" s="44">
        <f>D28/C28</f>
        <v>3.864530312696496E-3</v>
      </c>
    </row>
    <row r="29" spans="1:5" ht="19.5" thickBot="1" x14ac:dyDescent="0.35">
      <c r="A29" s="73">
        <v>2020</v>
      </c>
      <c r="B29" s="74">
        <v>10000.200000000001</v>
      </c>
      <c r="C29" s="74">
        <f>AVERAGE(B28,B29)</f>
        <v>10369.049999999999</v>
      </c>
      <c r="D29" s="74">
        <v>31.050000000000004</v>
      </c>
      <c r="E29" s="75">
        <f>D29/C29</f>
        <v>2.9944884053987593E-3</v>
      </c>
    </row>
    <row r="30" spans="1:5" ht="18.75" x14ac:dyDescent="0.3">
      <c r="A30" s="102"/>
      <c r="B30" s="32"/>
      <c r="C30" s="32"/>
      <c r="D30" s="32"/>
      <c r="E30" s="34"/>
    </row>
    <row r="31" spans="1:5" ht="19.5" thickBot="1" x14ac:dyDescent="0.35">
      <c r="A31" s="27"/>
      <c r="B31" s="105"/>
      <c r="C31" s="105"/>
      <c r="D31" s="106" t="s">
        <v>30</v>
      </c>
      <c r="E31" s="122">
        <f>AVERAGE(E25:E29)</f>
        <v>3.6277249404702526E-3</v>
      </c>
    </row>
    <row r="32" spans="1:5" ht="13.5" thickTop="1" x14ac:dyDescent="0.2"/>
    <row r="34" spans="1:10" s="17" customFormat="1" ht="18.75" x14ac:dyDescent="0.3">
      <c r="A34" s="18" t="s">
        <v>61</v>
      </c>
    </row>
    <row r="35" spans="1:10" s="17" customFormat="1" ht="18.75" x14ac:dyDescent="0.3">
      <c r="A35" s="18" t="s">
        <v>62</v>
      </c>
    </row>
    <row r="36" spans="1:10" ht="5.25" customHeight="1" x14ac:dyDescent="0.2"/>
    <row r="37" spans="1:10" ht="16.5" thickBot="1" x14ac:dyDescent="0.3">
      <c r="A37" s="131" t="s">
        <v>59</v>
      </c>
      <c r="C37" s="139" t="s">
        <v>22</v>
      </c>
      <c r="D37" s="139" t="s">
        <v>23</v>
      </c>
      <c r="E37" s="139" t="s">
        <v>43</v>
      </c>
    </row>
    <row r="38" spans="1:10" s="132" customFormat="1" ht="75.75" thickBot="1" x14ac:dyDescent="0.35">
      <c r="A38" s="28" t="s">
        <v>20</v>
      </c>
      <c r="B38" s="125" t="s">
        <v>46</v>
      </c>
      <c r="C38" s="28" t="s">
        <v>4</v>
      </c>
      <c r="D38" s="28" t="s">
        <v>42</v>
      </c>
      <c r="E38" s="28" t="s">
        <v>51</v>
      </c>
    </row>
    <row r="39" spans="1:10" ht="18.75" x14ac:dyDescent="0.3">
      <c r="A39" s="129"/>
      <c r="B39" s="133" t="s">
        <v>41</v>
      </c>
      <c r="C39" s="121">
        <v>10000.199999999999</v>
      </c>
      <c r="D39" s="120"/>
      <c r="E39" s="57"/>
    </row>
    <row r="40" spans="1:10" ht="18.75" x14ac:dyDescent="0.3">
      <c r="A40" s="68">
        <v>2021</v>
      </c>
      <c r="B40" s="123">
        <v>3848.9999999999991</v>
      </c>
      <c r="C40" s="19">
        <f>+C39-B40</f>
        <v>6151.2</v>
      </c>
      <c r="D40" s="120">
        <f>+$E$31</f>
        <v>3.6277249404702526E-3</v>
      </c>
      <c r="E40" s="57">
        <f>D40*C39</f>
        <v>36.277974949690616</v>
      </c>
    </row>
    <row r="41" spans="1:10" ht="18.75" x14ac:dyDescent="0.3">
      <c r="A41" s="68">
        <v>2022</v>
      </c>
      <c r="B41" s="123">
        <v>2527.8000000000002</v>
      </c>
      <c r="C41" s="19">
        <f>+C40-B41</f>
        <v>3623.3999999999996</v>
      </c>
      <c r="D41" s="120">
        <f>+$E$31</f>
        <v>3.6277249404702526E-3</v>
      </c>
      <c r="E41" s="57">
        <f>D41*C40</f>
        <v>22.314861653820618</v>
      </c>
      <c r="J41" s="148"/>
    </row>
    <row r="42" spans="1:10" ht="18.75" x14ac:dyDescent="0.3">
      <c r="A42" s="68">
        <v>2023</v>
      </c>
      <c r="B42" s="123">
        <v>1827.7999999999997</v>
      </c>
      <c r="C42" s="19">
        <f>+C41-B42</f>
        <v>1795.6</v>
      </c>
      <c r="D42" s="120">
        <f>+$E$31</f>
        <v>3.6277249404702526E-3</v>
      </c>
      <c r="E42" s="57">
        <f>D42*C41</f>
        <v>13.144698549299912</v>
      </c>
    </row>
    <row r="43" spans="1:10" ht="18.75" x14ac:dyDescent="0.3">
      <c r="A43" s="68">
        <v>2024</v>
      </c>
      <c r="B43" s="123">
        <v>1207.8</v>
      </c>
      <c r="C43" s="19">
        <f>+C42-B43</f>
        <v>587.79999999999995</v>
      </c>
      <c r="D43" s="120">
        <f>+$E$31</f>
        <v>3.6277249404702526E-3</v>
      </c>
      <c r="E43" s="57">
        <f>D43*C42</f>
        <v>6.5139429031083855</v>
      </c>
    </row>
    <row r="44" spans="1:10" ht="18.75" x14ac:dyDescent="0.3">
      <c r="A44" s="119">
        <v>2025</v>
      </c>
      <c r="B44" s="126">
        <v>587.79999999999995</v>
      </c>
      <c r="C44" s="149">
        <f>+C43-B44</f>
        <v>0</v>
      </c>
      <c r="D44" s="130">
        <f>+$E$31</f>
        <v>3.6277249404702526E-3</v>
      </c>
      <c r="E44" s="58">
        <f>D44*C43</f>
        <v>2.1323767200084145</v>
      </c>
    </row>
    <row r="45" spans="1:10" ht="18.75" x14ac:dyDescent="0.3">
      <c r="A45" s="59"/>
      <c r="D45" s="69" t="s">
        <v>47</v>
      </c>
      <c r="E45" s="39">
        <f>SUM(E39:E44)</f>
        <v>80.383854775927944</v>
      </c>
    </row>
    <row r="46" spans="1:10" ht="18.75" x14ac:dyDescent="0.3">
      <c r="A46" s="59"/>
      <c r="D46" s="21"/>
      <c r="E46" s="56"/>
    </row>
    <row r="47" spans="1:10" ht="18.75" x14ac:dyDescent="0.3">
      <c r="A47" s="59"/>
      <c r="D47" s="69" t="s">
        <v>34</v>
      </c>
      <c r="E47" s="44">
        <f>E45/C39</f>
        <v>8.0382247130985334E-3</v>
      </c>
    </row>
    <row r="48" spans="1:10" ht="18.75" x14ac:dyDescent="0.3">
      <c r="A48" s="59"/>
      <c r="D48" s="69" t="s">
        <v>50</v>
      </c>
      <c r="E48" s="66">
        <v>2.5000000000000001E-3</v>
      </c>
    </row>
    <row r="49" spans="1:5" ht="18.75" x14ac:dyDescent="0.3">
      <c r="A49" s="59"/>
      <c r="D49" s="69" t="s">
        <v>52</v>
      </c>
      <c r="E49" s="104">
        <f>E47+E48</f>
        <v>1.0538224713098534E-2</v>
      </c>
    </row>
    <row r="50" spans="1:5" ht="18.75" x14ac:dyDescent="0.3">
      <c r="A50" s="59"/>
      <c r="D50" s="69"/>
      <c r="E50" s="66"/>
    </row>
    <row r="51" spans="1:5" ht="19.5" thickBot="1" x14ac:dyDescent="0.35">
      <c r="A51" s="59"/>
      <c r="D51" s="69" t="s">
        <v>54</v>
      </c>
      <c r="E51" s="47">
        <f>C39*E49</f>
        <v>105.38435477592795</v>
      </c>
    </row>
    <row r="52" spans="1:5" ht="20.25" thickTop="1" thickBot="1" x14ac:dyDescent="0.35">
      <c r="A52" s="60"/>
      <c r="B52" s="61"/>
      <c r="C52" s="67"/>
      <c r="D52" s="67"/>
      <c r="E52" s="62"/>
    </row>
    <row r="55" spans="1:5" ht="18.75" x14ac:dyDescent="0.3">
      <c r="A55" s="18" t="s">
        <v>63</v>
      </c>
    </row>
    <row r="56" spans="1:5" ht="18.75" x14ac:dyDescent="0.3">
      <c r="A56" s="18" t="s">
        <v>85</v>
      </c>
    </row>
    <row r="57" spans="1:5" ht="5.25" customHeight="1" x14ac:dyDescent="0.2"/>
    <row r="58" spans="1:5" ht="13.5" thickBot="1" x14ac:dyDescent="0.25">
      <c r="A58" s="131" t="s">
        <v>59</v>
      </c>
    </row>
    <row r="59" spans="1:5" s="142" customFormat="1" ht="38.25" thickBot="1" x14ac:dyDescent="0.35">
      <c r="A59" s="28" t="s">
        <v>20</v>
      </c>
      <c r="B59" s="125" t="s">
        <v>46</v>
      </c>
      <c r="C59" s="28" t="s">
        <v>4</v>
      </c>
      <c r="D59" s="28" t="s">
        <v>3</v>
      </c>
    </row>
    <row r="60" spans="1:5" ht="18.75" x14ac:dyDescent="0.3">
      <c r="A60" s="68"/>
      <c r="B60" s="143" t="s">
        <v>41</v>
      </c>
      <c r="C60" s="121">
        <v>10000.199999999999</v>
      </c>
      <c r="D60" s="64">
        <v>1</v>
      </c>
    </row>
    <row r="61" spans="1:5" ht="18.75" x14ac:dyDescent="0.3">
      <c r="A61" s="68">
        <v>2021</v>
      </c>
      <c r="B61" s="123">
        <v>3848.9999999999991</v>
      </c>
      <c r="C61" s="19">
        <f>+C60-B61</f>
        <v>6151.2</v>
      </c>
      <c r="D61" s="64">
        <v>2</v>
      </c>
    </row>
    <row r="62" spans="1:5" ht="18.75" x14ac:dyDescent="0.3">
      <c r="A62" s="68">
        <v>2022</v>
      </c>
      <c r="B62" s="123">
        <v>2527.8000000000002</v>
      </c>
      <c r="C62" s="19">
        <f>+C61-B62</f>
        <v>3623.3999999999996</v>
      </c>
      <c r="D62" s="64">
        <v>3</v>
      </c>
    </row>
    <row r="63" spans="1:5" ht="18.75" x14ac:dyDescent="0.3">
      <c r="A63" s="68">
        <v>2023</v>
      </c>
      <c r="B63" s="123">
        <v>1827.7999999999997</v>
      </c>
      <c r="C63" s="19">
        <f>+C62-B63</f>
        <v>1795.6</v>
      </c>
      <c r="D63" s="64">
        <v>4</v>
      </c>
    </row>
    <row r="64" spans="1:5" ht="18.75" x14ac:dyDescent="0.3">
      <c r="A64" s="68">
        <v>2024</v>
      </c>
      <c r="B64" s="123">
        <v>1207.8</v>
      </c>
      <c r="C64" s="19">
        <f>+C63-B64</f>
        <v>587.79999999999995</v>
      </c>
      <c r="D64" s="64">
        <v>5</v>
      </c>
    </row>
    <row r="65" spans="1:5" ht="18.75" x14ac:dyDescent="0.3">
      <c r="A65" s="119">
        <v>2025</v>
      </c>
      <c r="B65" s="124">
        <v>587.79999999999995</v>
      </c>
      <c r="C65" s="149">
        <f>+C64-B65</f>
        <v>0</v>
      </c>
      <c r="D65" s="65"/>
    </row>
    <row r="66" spans="1:5" ht="18.75" x14ac:dyDescent="0.3">
      <c r="A66" s="59"/>
      <c r="C66" s="69" t="s">
        <v>25</v>
      </c>
      <c r="D66" s="55">
        <f>SUMPRODUCT(B61:B65,D60:D64)/C60</f>
        <v>2.2157756844863101</v>
      </c>
      <c r="E66" s="145" t="s">
        <v>22</v>
      </c>
    </row>
    <row r="67" spans="1:5" ht="18.75" x14ac:dyDescent="0.3">
      <c r="A67" s="59"/>
      <c r="C67" s="21"/>
      <c r="D67" s="56"/>
      <c r="E67" s="145"/>
    </row>
    <row r="68" spans="1:5" ht="18.75" x14ac:dyDescent="0.3">
      <c r="A68" s="59"/>
      <c r="C68" s="69" t="s">
        <v>30</v>
      </c>
      <c r="D68" s="66">
        <f>+E31</f>
        <v>3.6277249404702526E-3</v>
      </c>
      <c r="E68" s="145" t="s">
        <v>23</v>
      </c>
    </row>
    <row r="69" spans="1:5" ht="18.75" x14ac:dyDescent="0.3">
      <c r="A69" s="59"/>
      <c r="C69" s="69" t="s">
        <v>34</v>
      </c>
      <c r="D69" s="44">
        <f>D66*D68</f>
        <v>8.0382247130985334E-3</v>
      </c>
      <c r="E69" s="145" t="s">
        <v>24</v>
      </c>
    </row>
    <row r="70" spans="1:5" ht="18.75" x14ac:dyDescent="0.3">
      <c r="A70" s="59"/>
      <c r="C70" s="69" t="s">
        <v>50</v>
      </c>
      <c r="D70" s="66">
        <v>2.5000000000000001E-3</v>
      </c>
      <c r="E70" s="144"/>
    </row>
    <row r="71" spans="1:5" ht="18.75" x14ac:dyDescent="0.3">
      <c r="A71" s="59"/>
      <c r="C71" s="69" t="s">
        <v>52</v>
      </c>
      <c r="D71" s="104">
        <f>D69+D70</f>
        <v>1.0538224713098534E-2</v>
      </c>
    </row>
    <row r="72" spans="1:5" ht="18.75" x14ac:dyDescent="0.3">
      <c r="A72" s="59"/>
      <c r="C72" s="69"/>
      <c r="D72" s="66"/>
    </row>
    <row r="73" spans="1:5" ht="19.5" thickBot="1" x14ac:dyDescent="0.35">
      <c r="A73" s="146"/>
      <c r="B73" s="137"/>
      <c r="C73" s="147" t="s">
        <v>54</v>
      </c>
      <c r="D73" s="47">
        <f>C60*D71</f>
        <v>105.38435477592795</v>
      </c>
    </row>
    <row r="74" spans="1:5" ht="20.25" thickTop="1" thickBot="1" x14ac:dyDescent="0.35">
      <c r="A74" s="60"/>
      <c r="B74" s="61"/>
      <c r="C74" s="67"/>
      <c r="D74" s="62"/>
    </row>
    <row r="77" spans="1:5" s="17" customFormat="1" ht="18.75" x14ac:dyDescent="0.3">
      <c r="A77" s="18" t="s">
        <v>65</v>
      </c>
    </row>
    <row r="78" spans="1:5" s="17" customFormat="1" ht="18.75" x14ac:dyDescent="0.3">
      <c r="A78" s="18" t="s">
        <v>64</v>
      </c>
    </row>
    <row r="79" spans="1:5" ht="5.25" customHeight="1" x14ac:dyDescent="0.2"/>
    <row r="80" spans="1:5" ht="16.5" thickBot="1" x14ac:dyDescent="0.3">
      <c r="A80" s="131" t="s">
        <v>59</v>
      </c>
      <c r="B80" s="140" t="s">
        <v>23</v>
      </c>
      <c r="C80" s="140" t="s">
        <v>26</v>
      </c>
      <c r="D80" s="140" t="s">
        <v>66</v>
      </c>
      <c r="E80" s="140" t="s">
        <v>39</v>
      </c>
    </row>
    <row r="81" spans="1:5" ht="19.5" thickBot="1" x14ac:dyDescent="0.35">
      <c r="A81" s="28" t="s">
        <v>20</v>
      </c>
      <c r="B81" s="28" t="s">
        <v>5</v>
      </c>
      <c r="C81" s="28" t="s">
        <v>3</v>
      </c>
      <c r="D81" s="196" t="s">
        <v>40</v>
      </c>
      <c r="E81" s="197"/>
    </row>
    <row r="82" spans="1:5" ht="18.75" x14ac:dyDescent="0.3">
      <c r="A82" s="128" t="s">
        <v>38</v>
      </c>
      <c r="B82" s="127">
        <v>10000</v>
      </c>
      <c r="C82" s="141" t="s">
        <v>22</v>
      </c>
      <c r="D82" s="63"/>
      <c r="E82" s="112"/>
    </row>
    <row r="83" spans="1:5" ht="18.75" x14ac:dyDescent="0.3">
      <c r="A83" s="68">
        <v>2021</v>
      </c>
      <c r="B83" s="19">
        <v>3848.9999999999991</v>
      </c>
      <c r="C83" s="110">
        <v>1</v>
      </c>
      <c r="D83" s="63">
        <f>B83*C83</f>
        <v>3848.9999999999991</v>
      </c>
      <c r="E83" s="112">
        <f>D83/$B$82</f>
        <v>0.38489999999999991</v>
      </c>
    </row>
    <row r="84" spans="1:5" ht="18.75" x14ac:dyDescent="0.3">
      <c r="A84" s="68">
        <v>2022</v>
      </c>
      <c r="B84" s="19">
        <v>2527.8000000000002</v>
      </c>
      <c r="C84" s="110">
        <v>2</v>
      </c>
      <c r="D84" s="63">
        <f>B84*C84</f>
        <v>5055.6000000000004</v>
      </c>
      <c r="E84" s="112">
        <f>D84/$B$82</f>
        <v>0.50556000000000001</v>
      </c>
    </row>
    <row r="85" spans="1:5" ht="18.75" x14ac:dyDescent="0.3">
      <c r="A85" s="68">
        <v>2023</v>
      </c>
      <c r="B85" s="19">
        <v>1827.7999999999997</v>
      </c>
      <c r="C85" s="110">
        <v>3</v>
      </c>
      <c r="D85" s="63">
        <f>B85*C85+1</f>
        <v>5484.4</v>
      </c>
      <c r="E85" s="112">
        <f>D85/$B$82</f>
        <v>0.54843999999999993</v>
      </c>
    </row>
    <row r="86" spans="1:5" ht="18.75" x14ac:dyDescent="0.3">
      <c r="A86" s="68">
        <v>2024</v>
      </c>
      <c r="B86" s="19">
        <v>1207.8</v>
      </c>
      <c r="C86" s="110">
        <v>4</v>
      </c>
      <c r="D86" s="63">
        <f>B86*C86+1</f>
        <v>4832.2</v>
      </c>
      <c r="E86" s="112">
        <f>D86/$B$82</f>
        <v>0.48321999999999998</v>
      </c>
    </row>
    <row r="87" spans="1:5" ht="18.75" x14ac:dyDescent="0.3">
      <c r="A87" s="68">
        <v>2025</v>
      </c>
      <c r="B87" s="20">
        <v>587.79999999999995</v>
      </c>
      <c r="C87" s="111">
        <v>5</v>
      </c>
      <c r="D87" s="63">
        <f>B87*C87+1</f>
        <v>2940</v>
      </c>
      <c r="E87" s="112">
        <f>D87/$B$82</f>
        <v>0.29399999999999998</v>
      </c>
    </row>
    <row r="88" spans="1:5" ht="18.75" x14ac:dyDescent="0.3">
      <c r="A88" s="63"/>
      <c r="B88" s="20"/>
      <c r="C88" s="110"/>
      <c r="D88" s="63"/>
      <c r="E88" s="112"/>
    </row>
    <row r="89" spans="1:5" ht="19.5" thickBot="1" x14ac:dyDescent="0.35">
      <c r="A89" s="109"/>
      <c r="B89" s="116"/>
      <c r="C89" s="114">
        <f>SUMPRODUCT(B83:B87,C83:C87)/B82</f>
        <v>2.2158199999999999</v>
      </c>
      <c r="D89" s="113"/>
      <c r="E89" s="115">
        <f>SUM(E83:E87)</f>
        <v>2.2161199999999996</v>
      </c>
    </row>
    <row r="90" spans="1:5" x14ac:dyDescent="0.2">
      <c r="E90" s="134"/>
    </row>
    <row r="91" spans="1:5" ht="18.75" x14ac:dyDescent="0.3">
      <c r="A91" s="135" t="s">
        <v>48</v>
      </c>
      <c r="E91" s="134"/>
    </row>
    <row r="92" spans="1:5" ht="18.75" x14ac:dyDescent="0.3">
      <c r="A92" s="118" t="s">
        <v>83</v>
      </c>
      <c r="B92" s="117"/>
      <c r="E92" s="134"/>
    </row>
  </sheetData>
  <mergeCells count="2">
    <mergeCell ref="D81:E81"/>
    <mergeCell ref="A1:E1"/>
  </mergeCells>
  <pageMargins left="0.7" right="0.7" top="0.75" bottom="0.75" header="0.3" footer="0.3"/>
  <pageSetup scale="86" orientation="portrait" r:id="rId1"/>
  <headerFooter>
    <oddHeader>&amp;L&amp;F&amp;R&amp;A</oddHeader>
    <oddFooter xml:space="preserve">&amp;CSource: February 2018 "Ask the Regulators: Practical Examples of How Smaller, Less Complex Community Banks Can Implement CECL." </oddFooter>
  </headerFooter>
  <rowBreaks count="2" manualBreakCount="2">
    <brk id="17" max="4" man="1"/>
    <brk id="52"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zoomScale="75" zoomScaleNormal="75" zoomScalePageLayoutView="80" workbookViewId="0"/>
  </sheetViews>
  <sheetFormatPr defaultColWidth="9.140625" defaultRowHeight="12.75" x14ac:dyDescent="0.2"/>
  <cols>
    <col min="1" max="1" width="12.28515625" style="131" customWidth="1"/>
    <col min="2" max="7" width="9.140625" style="131"/>
    <col min="8" max="8" width="16.28515625" style="131" customWidth="1"/>
    <col min="9" max="9" width="14.42578125" style="131" customWidth="1"/>
    <col min="10" max="16384" width="9.140625" style="131"/>
  </cols>
  <sheetData>
    <row r="1" spans="1:1" ht="21" x14ac:dyDescent="0.35">
      <c r="A1" s="136" t="s">
        <v>75</v>
      </c>
    </row>
    <row r="2" spans="1:1" ht="21" x14ac:dyDescent="0.35">
      <c r="A2" s="136"/>
    </row>
    <row r="3" spans="1:1" ht="21" x14ac:dyDescent="0.35">
      <c r="A3" s="136"/>
    </row>
    <row r="4" spans="1:1" ht="21" x14ac:dyDescent="0.35">
      <c r="A4" s="136"/>
    </row>
    <row r="5" spans="1:1" ht="21" x14ac:dyDescent="0.35">
      <c r="A5" s="136"/>
    </row>
    <row r="6" spans="1:1" ht="21" x14ac:dyDescent="0.35">
      <c r="A6" s="136"/>
    </row>
    <row r="7" spans="1:1" ht="21" x14ac:dyDescent="0.35">
      <c r="A7" s="136"/>
    </row>
    <row r="8" spans="1:1" ht="21" x14ac:dyDescent="0.35">
      <c r="A8" s="136"/>
    </row>
    <row r="9" spans="1:1" ht="21" x14ac:dyDescent="0.35">
      <c r="A9" s="136"/>
    </row>
    <row r="10" spans="1:1" ht="21" x14ac:dyDescent="0.35">
      <c r="A10" s="136"/>
    </row>
    <row r="11" spans="1:1" ht="21" x14ac:dyDescent="0.35">
      <c r="A11" s="136"/>
    </row>
    <row r="12" spans="1:1" ht="21" x14ac:dyDescent="0.35">
      <c r="A12" s="136"/>
    </row>
    <row r="13" spans="1:1" ht="21" x14ac:dyDescent="0.35">
      <c r="A13" s="136"/>
    </row>
    <row r="14" spans="1:1" ht="21" x14ac:dyDescent="0.35">
      <c r="A14" s="136"/>
    </row>
    <row r="15" spans="1:1" ht="21" x14ac:dyDescent="0.35">
      <c r="A15" s="136"/>
    </row>
    <row r="16" spans="1:1" ht="21" x14ac:dyDescent="0.35">
      <c r="A16" s="136"/>
    </row>
    <row r="17" spans="1:9" ht="21" x14ac:dyDescent="0.35">
      <c r="A17" s="136"/>
    </row>
    <row r="19" spans="1:9" ht="18.75" x14ac:dyDescent="0.3">
      <c r="A19" s="18" t="s">
        <v>76</v>
      </c>
    </row>
    <row r="20" spans="1:9" ht="18.75" x14ac:dyDescent="0.3">
      <c r="A20" s="18" t="s">
        <v>77</v>
      </c>
    </row>
    <row r="21" spans="1:9" ht="5.25" customHeight="1" thickBot="1" x14ac:dyDescent="0.25"/>
    <row r="22" spans="1:9" ht="15.75" thickBot="1" x14ac:dyDescent="0.3">
      <c r="A22" s="131" t="s">
        <v>59</v>
      </c>
      <c r="B22" s="152"/>
      <c r="C22" s="152"/>
      <c r="D22" s="152"/>
      <c r="E22" s="152"/>
      <c r="F22" s="152"/>
      <c r="G22" s="152"/>
      <c r="H22" s="1" t="s">
        <v>6</v>
      </c>
      <c r="I22" s="1" t="s">
        <v>1</v>
      </c>
    </row>
    <row r="23" spans="1:9" ht="15.75" thickBot="1" x14ac:dyDescent="0.3">
      <c r="A23" s="199" t="s">
        <v>0</v>
      </c>
      <c r="B23" s="200"/>
      <c r="C23" s="201" t="s">
        <v>31</v>
      </c>
      <c r="D23" s="202"/>
      <c r="E23" s="202"/>
      <c r="F23" s="202"/>
      <c r="G23" s="203"/>
      <c r="H23" s="2" t="s">
        <v>7</v>
      </c>
      <c r="I23" s="2" t="s">
        <v>8</v>
      </c>
    </row>
    <row r="24" spans="1:9" ht="15.75" thickBot="1" x14ac:dyDescent="0.3">
      <c r="A24" s="3" t="s">
        <v>9</v>
      </c>
      <c r="B24" s="150" t="s">
        <v>10</v>
      </c>
      <c r="C24" s="4" t="s">
        <v>11</v>
      </c>
      <c r="D24" s="4" t="s">
        <v>12</v>
      </c>
      <c r="E24" s="4" t="s">
        <v>13</v>
      </c>
      <c r="F24" s="5" t="s">
        <v>14</v>
      </c>
      <c r="G24" s="4" t="s">
        <v>15</v>
      </c>
      <c r="H24" s="6" t="s">
        <v>36</v>
      </c>
      <c r="I24" s="6" t="s">
        <v>36</v>
      </c>
    </row>
    <row r="25" spans="1:9" ht="15" x14ac:dyDescent="0.25">
      <c r="A25" s="153">
        <v>5500</v>
      </c>
      <c r="B25" s="154">
        <v>2015</v>
      </c>
      <c r="C25" s="155">
        <v>1.925</v>
      </c>
      <c r="D25" s="156">
        <v>19.25</v>
      </c>
      <c r="E25" s="156">
        <v>13.75</v>
      </c>
      <c r="F25" s="156">
        <v>8.25</v>
      </c>
      <c r="G25" s="157">
        <v>2.1999999999999997</v>
      </c>
      <c r="H25" s="158">
        <f t="shared" ref="H25:H30" si="0">SUM(C25:G25)</f>
        <v>45.375</v>
      </c>
      <c r="I25" s="159">
        <f>SUM(C25:G25)</f>
        <v>45.375</v>
      </c>
    </row>
    <row r="26" spans="1:9" ht="15" x14ac:dyDescent="0.25">
      <c r="A26" s="153">
        <v>5000</v>
      </c>
      <c r="B26" s="154">
        <v>2016</v>
      </c>
      <c r="C26" s="160">
        <v>1.75</v>
      </c>
      <c r="D26" s="161">
        <v>35</v>
      </c>
      <c r="E26" s="161">
        <v>15</v>
      </c>
      <c r="F26" s="161">
        <v>7.7500000000000009</v>
      </c>
      <c r="G26" s="162"/>
      <c r="H26" s="163">
        <f t="shared" si="0"/>
        <v>59.5</v>
      </c>
      <c r="I26" s="164"/>
    </row>
    <row r="27" spans="1:9" ht="15" x14ac:dyDescent="0.25">
      <c r="A27" s="153">
        <v>3500</v>
      </c>
      <c r="B27" s="154">
        <v>2017</v>
      </c>
      <c r="C27" s="160">
        <v>0</v>
      </c>
      <c r="D27" s="161">
        <v>17.5</v>
      </c>
      <c r="E27" s="161">
        <v>8.0500000000000007</v>
      </c>
      <c r="F27" s="165"/>
      <c r="G27" s="162"/>
      <c r="H27" s="163">
        <f t="shared" si="0"/>
        <v>25.55</v>
      </c>
      <c r="I27" s="164"/>
    </row>
    <row r="28" spans="1:9" ht="15" x14ac:dyDescent="0.25">
      <c r="A28" s="153">
        <v>3100</v>
      </c>
      <c r="B28" s="154">
        <v>2018</v>
      </c>
      <c r="C28" s="160">
        <v>1.085</v>
      </c>
      <c r="D28" s="161">
        <v>13.950000000000001</v>
      </c>
      <c r="E28" s="165"/>
      <c r="F28" s="165"/>
      <c r="G28" s="162"/>
      <c r="H28" s="163">
        <f t="shared" si="0"/>
        <v>15.035</v>
      </c>
      <c r="I28" s="166"/>
    </row>
    <row r="29" spans="1:9" ht="15" x14ac:dyDescent="0.25">
      <c r="A29" s="153">
        <v>3100</v>
      </c>
      <c r="B29" s="154">
        <v>2019</v>
      </c>
      <c r="C29" s="160">
        <v>0.62</v>
      </c>
      <c r="D29" s="165"/>
      <c r="E29" s="165"/>
      <c r="F29" s="165"/>
      <c r="G29" s="162"/>
      <c r="H29" s="163">
        <f t="shared" si="0"/>
        <v>0.62</v>
      </c>
      <c r="I29" s="166"/>
    </row>
    <row r="30" spans="1:9" ht="15.75" thickBot="1" x14ac:dyDescent="0.3">
      <c r="A30" s="167">
        <v>2940</v>
      </c>
      <c r="B30" s="168">
        <v>2020</v>
      </c>
      <c r="C30" s="169"/>
      <c r="D30" s="170"/>
      <c r="E30" s="170"/>
      <c r="F30" s="170"/>
      <c r="G30" s="171"/>
      <c r="H30" s="172">
        <f t="shared" si="0"/>
        <v>0</v>
      </c>
      <c r="I30" s="173"/>
    </row>
    <row r="33" spans="1:9" ht="18.75" x14ac:dyDescent="0.3">
      <c r="A33" s="18" t="s">
        <v>78</v>
      </c>
    </row>
    <row r="34" spans="1:9" ht="18.75" x14ac:dyDescent="0.3">
      <c r="A34" s="18" t="s">
        <v>79</v>
      </c>
    </row>
    <row r="35" spans="1:9" ht="5.25" customHeight="1" thickBot="1" x14ac:dyDescent="0.25"/>
    <row r="36" spans="1:9" ht="15.75" thickBot="1" x14ac:dyDescent="0.3">
      <c r="A36" s="131" t="s">
        <v>59</v>
      </c>
      <c r="B36" s="152"/>
      <c r="C36" s="152"/>
      <c r="D36" s="152"/>
      <c r="E36" s="152"/>
      <c r="F36" s="152"/>
      <c r="G36" s="152"/>
      <c r="H36" s="1" t="s">
        <v>6</v>
      </c>
      <c r="I36" s="1" t="s">
        <v>1</v>
      </c>
    </row>
    <row r="37" spans="1:9" ht="15.75" thickBot="1" x14ac:dyDescent="0.3">
      <c r="A37" s="199" t="s">
        <v>0</v>
      </c>
      <c r="B37" s="200" t="s">
        <v>0</v>
      </c>
      <c r="C37" s="201" t="s">
        <v>32</v>
      </c>
      <c r="D37" s="202"/>
      <c r="E37" s="202"/>
      <c r="F37" s="202"/>
      <c r="G37" s="203"/>
      <c r="H37" s="2" t="s">
        <v>7</v>
      </c>
      <c r="I37" s="2" t="s">
        <v>8</v>
      </c>
    </row>
    <row r="38" spans="1:9" ht="15.75" thickBot="1" x14ac:dyDescent="0.3">
      <c r="A38" s="3" t="s">
        <v>9</v>
      </c>
      <c r="B38" s="150" t="s">
        <v>10</v>
      </c>
      <c r="C38" s="4" t="s">
        <v>11</v>
      </c>
      <c r="D38" s="4" t="s">
        <v>12</v>
      </c>
      <c r="E38" s="4" t="s">
        <v>13</v>
      </c>
      <c r="F38" s="5" t="s">
        <v>14</v>
      </c>
      <c r="G38" s="4" t="s">
        <v>15</v>
      </c>
      <c r="H38" s="6" t="s">
        <v>36</v>
      </c>
      <c r="I38" s="6" t="s">
        <v>36</v>
      </c>
    </row>
    <row r="39" spans="1:9" ht="15" x14ac:dyDescent="0.25">
      <c r="A39" s="174">
        <f t="shared" ref="A39:A44" si="1">+A25</f>
        <v>5500</v>
      </c>
      <c r="B39" s="175">
        <v>2015</v>
      </c>
      <c r="C39" s="176">
        <f>+C25/$A$39</f>
        <v>3.5E-4</v>
      </c>
      <c r="D39" s="177">
        <f>+D25/$A$39</f>
        <v>3.5000000000000001E-3</v>
      </c>
      <c r="E39" s="177">
        <f>+E25/$A$39</f>
        <v>2.5000000000000001E-3</v>
      </c>
      <c r="F39" s="177">
        <f>+F25/$A$39</f>
        <v>1.5E-3</v>
      </c>
      <c r="G39" s="178">
        <f>+G25/$A$39</f>
        <v>3.9999999999999996E-4</v>
      </c>
      <c r="H39" s="176">
        <f>SUM(C39:G39)</f>
        <v>8.2499999999999987E-3</v>
      </c>
      <c r="I39" s="179">
        <f>+I25/A25</f>
        <v>8.2500000000000004E-3</v>
      </c>
    </row>
    <row r="40" spans="1:9" ht="15" x14ac:dyDescent="0.25">
      <c r="A40" s="153">
        <f t="shared" si="1"/>
        <v>5000</v>
      </c>
      <c r="B40" s="154">
        <v>2016</v>
      </c>
      <c r="C40" s="180">
        <f>+C26/$A$40</f>
        <v>3.5E-4</v>
      </c>
      <c r="D40" s="181">
        <f>+D26/$A$40</f>
        <v>7.0000000000000001E-3</v>
      </c>
      <c r="E40" s="181">
        <f>+E26/$A$40</f>
        <v>3.0000000000000001E-3</v>
      </c>
      <c r="F40" s="181">
        <f>+F26/$A$40</f>
        <v>1.5500000000000002E-3</v>
      </c>
      <c r="G40" s="182"/>
      <c r="H40" s="180">
        <f>SUM(C40:G40)</f>
        <v>1.1900000000000001E-2</v>
      </c>
      <c r="I40" s="183"/>
    </row>
    <row r="41" spans="1:9" ht="15" x14ac:dyDescent="0.25">
      <c r="A41" s="153">
        <f t="shared" si="1"/>
        <v>3500</v>
      </c>
      <c r="B41" s="154">
        <v>2017</v>
      </c>
      <c r="C41" s="180">
        <f>+C27/$A$41</f>
        <v>0</v>
      </c>
      <c r="D41" s="181">
        <f>+D27/$A$41</f>
        <v>5.0000000000000001E-3</v>
      </c>
      <c r="E41" s="181">
        <f>+E27/$A$41</f>
        <v>2.3000000000000004E-3</v>
      </c>
      <c r="F41" s="184"/>
      <c r="G41" s="162"/>
      <c r="H41" s="180">
        <f>SUM(C41:G41)</f>
        <v>7.3000000000000009E-3</v>
      </c>
      <c r="I41" s="183"/>
    </row>
    <row r="42" spans="1:9" ht="15" x14ac:dyDescent="0.25">
      <c r="A42" s="153">
        <f t="shared" si="1"/>
        <v>3100</v>
      </c>
      <c r="B42" s="154">
        <v>2018</v>
      </c>
      <c r="C42" s="180">
        <f>+C28/$A$42</f>
        <v>3.5E-4</v>
      </c>
      <c r="D42" s="181">
        <f>+D28/$A$42</f>
        <v>4.5000000000000005E-3</v>
      </c>
      <c r="E42" s="184"/>
      <c r="F42" s="165"/>
      <c r="G42" s="162"/>
      <c r="H42" s="180">
        <f>SUM(C42:G42)</f>
        <v>4.8500000000000001E-3</v>
      </c>
      <c r="I42" s="166"/>
    </row>
    <row r="43" spans="1:9" ht="15" x14ac:dyDescent="0.25">
      <c r="A43" s="153">
        <f t="shared" si="1"/>
        <v>3100</v>
      </c>
      <c r="B43" s="154">
        <v>2019</v>
      </c>
      <c r="C43" s="180">
        <f>+C29/$A$43</f>
        <v>2.0000000000000001E-4</v>
      </c>
      <c r="D43" s="184"/>
      <c r="E43" s="165"/>
      <c r="F43" s="165"/>
      <c r="G43" s="162"/>
      <c r="H43" s="180">
        <f>SUM(C43:G43)</f>
        <v>2.0000000000000001E-4</v>
      </c>
      <c r="I43" s="166"/>
    </row>
    <row r="44" spans="1:9" ht="15.75" thickBot="1" x14ac:dyDescent="0.3">
      <c r="A44" s="167">
        <f t="shared" si="1"/>
        <v>2940</v>
      </c>
      <c r="B44" s="168">
        <v>2020</v>
      </c>
      <c r="C44" s="185"/>
      <c r="D44" s="170"/>
      <c r="E44" s="170"/>
      <c r="F44" s="170"/>
      <c r="G44" s="171"/>
      <c r="H44" s="186">
        <f t="shared" ref="H44" si="2">SUM(C44:G44)</f>
        <v>0</v>
      </c>
      <c r="I44" s="173"/>
    </row>
    <row r="45" spans="1:9" x14ac:dyDescent="0.2">
      <c r="A45" s="151"/>
    </row>
    <row r="47" spans="1:9" ht="18.75" x14ac:dyDescent="0.3">
      <c r="A47" s="18" t="s">
        <v>80</v>
      </c>
    </row>
    <row r="48" spans="1:9" ht="37.5" customHeight="1" x14ac:dyDescent="0.3">
      <c r="A48" s="204" t="s">
        <v>81</v>
      </c>
      <c r="B48" s="204"/>
      <c r="C48" s="204"/>
      <c r="D48" s="204"/>
      <c r="E48" s="204"/>
      <c r="F48" s="204"/>
      <c r="G48" s="204"/>
      <c r="H48" s="204"/>
      <c r="I48" s="204"/>
    </row>
    <row r="49" spans="1:9" ht="5.25" customHeight="1" thickBot="1" x14ac:dyDescent="0.25"/>
    <row r="50" spans="1:9" ht="15.75" thickBot="1" x14ac:dyDescent="0.3">
      <c r="A50" s="131" t="s">
        <v>59</v>
      </c>
      <c r="B50" s="152"/>
      <c r="C50" s="152"/>
      <c r="D50" s="152"/>
      <c r="E50" s="152"/>
      <c r="F50" s="152"/>
      <c r="G50" s="152"/>
      <c r="H50" s="1" t="s">
        <v>16</v>
      </c>
      <c r="I50" s="1" t="s">
        <v>16</v>
      </c>
    </row>
    <row r="51" spans="1:9" ht="15.75" thickBot="1" x14ac:dyDescent="0.3">
      <c r="A51" s="199" t="s">
        <v>0</v>
      </c>
      <c r="B51" s="200" t="s">
        <v>0</v>
      </c>
      <c r="C51" s="201" t="s">
        <v>32</v>
      </c>
      <c r="D51" s="202"/>
      <c r="E51" s="202"/>
      <c r="F51" s="202"/>
      <c r="G51" s="203"/>
      <c r="H51" s="2" t="s">
        <v>8</v>
      </c>
      <c r="I51" s="2" t="s">
        <v>8</v>
      </c>
    </row>
    <row r="52" spans="1:9" ht="15.75" thickBot="1" x14ac:dyDescent="0.3">
      <c r="A52" s="3" t="s">
        <v>9</v>
      </c>
      <c r="B52" s="150" t="s">
        <v>10</v>
      </c>
      <c r="C52" s="4" t="s">
        <v>11</v>
      </c>
      <c r="D52" s="4" t="s">
        <v>12</v>
      </c>
      <c r="E52" s="4" t="s">
        <v>13</v>
      </c>
      <c r="F52" s="5" t="s">
        <v>14</v>
      </c>
      <c r="G52" s="4" t="s">
        <v>15</v>
      </c>
      <c r="H52" s="6" t="s">
        <v>32</v>
      </c>
      <c r="I52" s="6" t="s">
        <v>31</v>
      </c>
    </row>
    <row r="53" spans="1:9" ht="15" x14ac:dyDescent="0.25">
      <c r="A53" s="174">
        <f t="shared" ref="A53:A58" si="3">+A25</f>
        <v>5500</v>
      </c>
      <c r="B53" s="175">
        <v>2015</v>
      </c>
      <c r="C53" s="176">
        <f>+C39</f>
        <v>3.5E-4</v>
      </c>
      <c r="D53" s="177">
        <f>+D39</f>
        <v>3.5000000000000001E-3</v>
      </c>
      <c r="E53" s="177">
        <f>+E39</f>
        <v>2.5000000000000001E-3</v>
      </c>
      <c r="F53" s="177">
        <f>+F39</f>
        <v>1.5E-3</v>
      </c>
      <c r="G53" s="178">
        <f>+G39</f>
        <v>3.9999999999999996E-4</v>
      </c>
      <c r="H53" s="187" t="s">
        <v>17</v>
      </c>
      <c r="I53" s="187" t="s">
        <v>17</v>
      </c>
    </row>
    <row r="54" spans="1:9" ht="15" x14ac:dyDescent="0.25">
      <c r="A54" s="153">
        <f t="shared" si="3"/>
        <v>5000</v>
      </c>
      <c r="B54" s="154">
        <v>2016</v>
      </c>
      <c r="C54" s="180">
        <f>+C40</f>
        <v>3.5E-4</v>
      </c>
      <c r="D54" s="181">
        <f>+D40</f>
        <v>7.0000000000000001E-3</v>
      </c>
      <c r="E54" s="181">
        <f>+E40</f>
        <v>3.0000000000000001E-3</v>
      </c>
      <c r="F54" s="181">
        <f>+F40</f>
        <v>1.5500000000000002E-3</v>
      </c>
      <c r="G54" s="92">
        <f>+G60</f>
        <v>3.9999999999999996E-4</v>
      </c>
      <c r="H54" s="7"/>
      <c r="I54" s="8"/>
    </row>
    <row r="55" spans="1:9" ht="15" x14ac:dyDescent="0.25">
      <c r="A55" s="153">
        <f t="shared" si="3"/>
        <v>3500</v>
      </c>
      <c r="B55" s="154">
        <v>2017</v>
      </c>
      <c r="C55" s="180">
        <f>+C41</f>
        <v>0</v>
      </c>
      <c r="D55" s="181">
        <f>+D41</f>
        <v>5.0000000000000001E-3</v>
      </c>
      <c r="E55" s="181">
        <f>+E41</f>
        <v>2.3000000000000004E-3</v>
      </c>
      <c r="F55" s="93">
        <f>+F60</f>
        <v>1.5250000000000001E-3</v>
      </c>
      <c r="G55" s="94">
        <f>+G60</f>
        <v>3.9999999999999996E-4</v>
      </c>
      <c r="H55" s="7"/>
      <c r="I55" s="8"/>
    </row>
    <row r="56" spans="1:9" ht="15" x14ac:dyDescent="0.25">
      <c r="A56" s="153">
        <f t="shared" si="3"/>
        <v>3100</v>
      </c>
      <c r="B56" s="154">
        <v>2018</v>
      </c>
      <c r="C56" s="180">
        <f>+C42</f>
        <v>3.5E-4</v>
      </c>
      <c r="D56" s="181">
        <f>+D42</f>
        <v>4.5000000000000005E-3</v>
      </c>
      <c r="E56" s="93">
        <f>+E60</f>
        <v>2.5999999999999999E-3</v>
      </c>
      <c r="F56" s="95">
        <f>+F60</f>
        <v>1.5250000000000001E-3</v>
      </c>
      <c r="G56" s="94">
        <f>+G60</f>
        <v>3.9999999999999996E-4</v>
      </c>
      <c r="H56" s="9"/>
      <c r="I56" s="8"/>
    </row>
    <row r="57" spans="1:9" ht="15" x14ac:dyDescent="0.25">
      <c r="A57" s="153">
        <f t="shared" si="3"/>
        <v>3100</v>
      </c>
      <c r="B57" s="154">
        <v>2019</v>
      </c>
      <c r="C57" s="180">
        <f>+C43</f>
        <v>2.0000000000000001E-4</v>
      </c>
      <c r="D57" s="93">
        <f>+D60</f>
        <v>5.0000000000000001E-3</v>
      </c>
      <c r="E57" s="95">
        <f>+E60</f>
        <v>2.5999999999999999E-3</v>
      </c>
      <c r="F57" s="95">
        <f>+F60</f>
        <v>1.5250000000000001E-3</v>
      </c>
      <c r="G57" s="94">
        <f>+G60</f>
        <v>3.9999999999999996E-4</v>
      </c>
      <c r="H57" s="9"/>
      <c r="I57" s="8"/>
    </row>
    <row r="58" spans="1:9" ht="15.75" thickBot="1" x14ac:dyDescent="0.3">
      <c r="A58" s="167">
        <f t="shared" si="3"/>
        <v>2940</v>
      </c>
      <c r="B58" s="168">
        <v>2020</v>
      </c>
      <c r="C58" s="96">
        <f>+C60</f>
        <v>2.5000000000000001E-4</v>
      </c>
      <c r="D58" s="97">
        <f>+D60</f>
        <v>5.0000000000000001E-3</v>
      </c>
      <c r="E58" s="97">
        <f>+E60</f>
        <v>2.5999999999999999E-3</v>
      </c>
      <c r="F58" s="97">
        <f>+F60</f>
        <v>1.5250000000000001E-3</v>
      </c>
      <c r="G58" s="98">
        <f>+G60</f>
        <v>3.9999999999999996E-4</v>
      </c>
      <c r="H58" s="10"/>
      <c r="I58" s="11"/>
    </row>
    <row r="59" spans="1:9" ht="5.25" customHeight="1" x14ac:dyDescent="0.2"/>
    <row r="60" spans="1:9" ht="15" x14ac:dyDescent="0.25">
      <c r="A60" s="152"/>
      <c r="B60" s="12" t="s">
        <v>37</v>
      </c>
      <c r="C60" s="13">
        <f>AVERAGE(C53:C57)</f>
        <v>2.5000000000000001E-4</v>
      </c>
      <c r="D60" s="13">
        <f>AVERAGE(D53:D56)</f>
        <v>5.0000000000000001E-3</v>
      </c>
      <c r="E60" s="13">
        <f>AVERAGE(E53:E55)</f>
        <v>2.5999999999999999E-3</v>
      </c>
      <c r="F60" s="13">
        <f>AVERAGE(F53:F54)</f>
        <v>1.5250000000000001E-3</v>
      </c>
      <c r="G60" s="13">
        <f>AVERAGE(G53)</f>
        <v>3.9999999999999996E-4</v>
      </c>
    </row>
    <row r="63" spans="1:9" ht="18.75" x14ac:dyDescent="0.3">
      <c r="A63" s="18" t="s">
        <v>82</v>
      </c>
    </row>
    <row r="64" spans="1:9" ht="18.75" x14ac:dyDescent="0.3">
      <c r="A64" s="18" t="s">
        <v>88</v>
      </c>
    </row>
    <row r="65" spans="1:9" ht="5.25" customHeight="1" x14ac:dyDescent="0.2"/>
    <row r="66" spans="1:9" s="17" customFormat="1" ht="19.5" thickBot="1" x14ac:dyDescent="0.35">
      <c r="A66" s="188" t="s">
        <v>22</v>
      </c>
      <c r="B66" s="189"/>
      <c r="C66" s="190"/>
      <c r="D66" s="190"/>
      <c r="E66" s="190"/>
      <c r="F66" s="190"/>
      <c r="G66" s="190"/>
      <c r="H66" s="188" t="s">
        <v>23</v>
      </c>
      <c r="I66" s="188" t="s">
        <v>56</v>
      </c>
    </row>
    <row r="67" spans="1:9" ht="15.75" thickBot="1" x14ac:dyDescent="0.3">
      <c r="A67" s="131" t="s">
        <v>59</v>
      </c>
      <c r="B67" s="76"/>
      <c r="C67" s="76"/>
      <c r="D67" s="76"/>
      <c r="E67" s="76"/>
      <c r="F67" s="76"/>
      <c r="G67" s="76"/>
      <c r="H67" s="1" t="s">
        <v>16</v>
      </c>
      <c r="I67" s="1" t="s">
        <v>16</v>
      </c>
    </row>
    <row r="68" spans="1:9" ht="15.75" thickBot="1" x14ac:dyDescent="0.3">
      <c r="A68" s="199" t="s">
        <v>0</v>
      </c>
      <c r="B68" s="200" t="s">
        <v>0</v>
      </c>
      <c r="C68" s="201" t="s">
        <v>32</v>
      </c>
      <c r="D68" s="202"/>
      <c r="E68" s="202"/>
      <c r="F68" s="202"/>
      <c r="G68" s="203"/>
      <c r="H68" s="2" t="s">
        <v>8</v>
      </c>
      <c r="I68" s="2" t="s">
        <v>8</v>
      </c>
    </row>
    <row r="69" spans="1:9" ht="15.75" thickBot="1" x14ac:dyDescent="0.3">
      <c r="A69" s="3" t="s">
        <v>9</v>
      </c>
      <c r="B69" s="150" t="s">
        <v>10</v>
      </c>
      <c r="C69" s="4" t="s">
        <v>11</v>
      </c>
      <c r="D69" s="4" t="s">
        <v>12</v>
      </c>
      <c r="E69" s="4" t="s">
        <v>13</v>
      </c>
      <c r="F69" s="5" t="s">
        <v>14</v>
      </c>
      <c r="G69" s="4" t="s">
        <v>15</v>
      </c>
      <c r="H69" s="6" t="s">
        <v>32</v>
      </c>
      <c r="I69" s="6" t="s">
        <v>31</v>
      </c>
    </row>
    <row r="70" spans="1:9" ht="15" x14ac:dyDescent="0.25">
      <c r="A70" s="85">
        <f t="shared" ref="A70:A75" si="4">+A25</f>
        <v>5500</v>
      </c>
      <c r="B70" s="80">
        <v>2015</v>
      </c>
      <c r="C70" s="86">
        <f>+C53</f>
        <v>3.5E-4</v>
      </c>
      <c r="D70" s="87">
        <f t="shared" ref="D70:G70" si="5">+D53</f>
        <v>3.5000000000000001E-3</v>
      </c>
      <c r="E70" s="87">
        <f t="shared" si="5"/>
        <v>2.5000000000000001E-3</v>
      </c>
      <c r="F70" s="87">
        <f t="shared" si="5"/>
        <v>1.5E-3</v>
      </c>
      <c r="G70" s="88">
        <f t="shared" si="5"/>
        <v>3.9999999999999996E-4</v>
      </c>
      <c r="H70" s="91" t="s">
        <v>17</v>
      </c>
      <c r="I70" s="91" t="s">
        <v>17</v>
      </c>
    </row>
    <row r="71" spans="1:9" ht="15" x14ac:dyDescent="0.25">
      <c r="A71" s="81">
        <f t="shared" si="4"/>
        <v>5000</v>
      </c>
      <c r="B71" s="77">
        <v>2016</v>
      </c>
      <c r="C71" s="89">
        <f t="shared" ref="C71:C72" si="6">+C54</f>
        <v>3.5E-4</v>
      </c>
      <c r="D71" s="90">
        <f t="shared" ref="D71:G71" si="7">+D54</f>
        <v>7.0000000000000001E-3</v>
      </c>
      <c r="E71" s="90">
        <f t="shared" si="7"/>
        <v>3.0000000000000001E-3</v>
      </c>
      <c r="F71" s="90">
        <f t="shared" si="7"/>
        <v>1.5500000000000002E-3</v>
      </c>
      <c r="G71" s="25">
        <f t="shared" si="7"/>
        <v>3.9999999999999996E-4</v>
      </c>
      <c r="H71" s="7">
        <f>G71</f>
        <v>3.9999999999999996E-4</v>
      </c>
      <c r="I71" s="14">
        <f>H71*A71</f>
        <v>1.9999999999999998</v>
      </c>
    </row>
    <row r="72" spans="1:9" ht="15" x14ac:dyDescent="0.25">
      <c r="A72" s="81">
        <f t="shared" si="4"/>
        <v>3500</v>
      </c>
      <c r="B72" s="77">
        <v>2017</v>
      </c>
      <c r="C72" s="89">
        <f t="shared" si="6"/>
        <v>0</v>
      </c>
      <c r="D72" s="90">
        <f t="shared" ref="D72:F72" si="8">+D55</f>
        <v>5.0000000000000001E-3</v>
      </c>
      <c r="E72" s="90">
        <f t="shared" si="8"/>
        <v>2.3000000000000004E-3</v>
      </c>
      <c r="F72" s="24">
        <f t="shared" si="8"/>
        <v>1.5250000000000001E-3</v>
      </c>
      <c r="G72" s="25">
        <f>+G55</f>
        <v>3.9999999999999996E-4</v>
      </c>
      <c r="H72" s="9">
        <f>SUM(F72:G72)</f>
        <v>1.9250000000000001E-3</v>
      </c>
      <c r="I72" s="14">
        <f>H72*A72</f>
        <v>6.7374999999999998</v>
      </c>
    </row>
    <row r="73" spans="1:9" ht="15" x14ac:dyDescent="0.25">
      <c r="A73" s="81">
        <f t="shared" si="4"/>
        <v>3100</v>
      </c>
      <c r="B73" s="77">
        <v>2018</v>
      </c>
      <c r="C73" s="89">
        <f>+C56</f>
        <v>3.5E-4</v>
      </c>
      <c r="D73" s="90">
        <f t="shared" ref="D73:G73" si="9">+D56</f>
        <v>4.5000000000000005E-3</v>
      </c>
      <c r="E73" s="24">
        <f t="shared" si="9"/>
        <v>2.5999999999999999E-3</v>
      </c>
      <c r="F73" s="24">
        <f t="shared" si="9"/>
        <v>1.5250000000000001E-3</v>
      </c>
      <c r="G73" s="25">
        <f t="shared" si="9"/>
        <v>3.9999999999999996E-4</v>
      </c>
      <c r="H73" s="9">
        <f>SUM(E73:G73)</f>
        <v>4.5250000000000004E-3</v>
      </c>
      <c r="I73" s="14">
        <f>H73*A73</f>
        <v>14.027500000000002</v>
      </c>
    </row>
    <row r="74" spans="1:9" ht="15" x14ac:dyDescent="0.25">
      <c r="A74" s="81">
        <f t="shared" si="4"/>
        <v>3100</v>
      </c>
      <c r="B74" s="77">
        <v>2019</v>
      </c>
      <c r="C74" s="89">
        <f>+C57</f>
        <v>2.0000000000000001E-4</v>
      </c>
      <c r="D74" s="99">
        <f t="shared" ref="D74:G74" si="10">+D57</f>
        <v>5.0000000000000001E-3</v>
      </c>
      <c r="E74" s="24">
        <f t="shared" si="10"/>
        <v>2.5999999999999999E-3</v>
      </c>
      <c r="F74" s="24">
        <f t="shared" si="10"/>
        <v>1.5250000000000001E-3</v>
      </c>
      <c r="G74" s="25">
        <f t="shared" si="10"/>
        <v>3.9999999999999996E-4</v>
      </c>
      <c r="H74" s="9">
        <f>SUM(D74:G74)</f>
        <v>9.5249999999999987E-3</v>
      </c>
      <c r="I74" s="14">
        <f>H74*A74</f>
        <v>29.527499999999996</v>
      </c>
    </row>
    <row r="75" spans="1:9" ht="15.75" thickBot="1" x14ac:dyDescent="0.3">
      <c r="A75" s="82">
        <f t="shared" si="4"/>
        <v>2940</v>
      </c>
      <c r="B75" s="78">
        <v>2020</v>
      </c>
      <c r="C75" s="100">
        <f>+C58</f>
        <v>2.5000000000000001E-4</v>
      </c>
      <c r="D75" s="22">
        <f t="shared" ref="D75:F75" si="11">+D58</f>
        <v>5.0000000000000001E-3</v>
      </c>
      <c r="E75" s="22">
        <f t="shared" si="11"/>
        <v>2.5999999999999999E-3</v>
      </c>
      <c r="F75" s="22">
        <f t="shared" si="11"/>
        <v>1.5250000000000001E-3</v>
      </c>
      <c r="G75" s="23">
        <f>+G58</f>
        <v>3.9999999999999996E-4</v>
      </c>
      <c r="H75" s="10">
        <f>SUM(C75:G75)</f>
        <v>9.774999999999999E-3</v>
      </c>
      <c r="I75" s="15">
        <f>H75*A75</f>
        <v>28.738499999999998</v>
      </c>
    </row>
    <row r="76" spans="1:9" ht="15" x14ac:dyDescent="0.25">
      <c r="A76" s="83"/>
      <c r="B76" s="52"/>
      <c r="C76" s="101"/>
      <c r="D76" s="101"/>
      <c r="E76" s="101"/>
      <c r="F76" s="101"/>
      <c r="G76" s="101"/>
      <c r="H76" s="53"/>
      <c r="I76" s="54"/>
    </row>
    <row r="77" spans="1:9" ht="15" x14ac:dyDescent="0.25">
      <c r="A77" s="83"/>
      <c r="B77" s="79"/>
      <c r="C77" s="84"/>
      <c r="D77" s="84"/>
      <c r="E77" s="84"/>
      <c r="F77" s="84"/>
      <c r="G77" s="16" t="s">
        <v>33</v>
      </c>
      <c r="H77" s="26">
        <f>SUM(I71:I75)</f>
        <v>81.030999999999992</v>
      </c>
      <c r="I77" s="103" t="s">
        <v>27</v>
      </c>
    </row>
    <row r="78" spans="1:9" ht="15" x14ac:dyDescent="0.25">
      <c r="A78" s="83"/>
      <c r="B78" s="79"/>
      <c r="C78" s="84"/>
      <c r="D78" s="84"/>
      <c r="E78" s="84"/>
      <c r="F78" s="84"/>
      <c r="G78" s="16" t="s">
        <v>55</v>
      </c>
      <c r="H78" s="48">
        <v>10000</v>
      </c>
      <c r="I78" s="103" t="s">
        <v>28</v>
      </c>
    </row>
    <row r="79" spans="1:9" ht="15" x14ac:dyDescent="0.25">
      <c r="A79" s="83"/>
      <c r="B79" s="79"/>
      <c r="C79" s="84"/>
      <c r="D79" s="84"/>
      <c r="E79" s="84"/>
      <c r="F79" s="84"/>
      <c r="G79" s="76"/>
      <c r="H79" s="49"/>
      <c r="I79" s="76"/>
    </row>
    <row r="80" spans="1:9" ht="15" x14ac:dyDescent="0.25">
      <c r="A80" s="83"/>
      <c r="B80" s="79"/>
      <c r="C80" s="84"/>
      <c r="D80" s="84"/>
      <c r="E80" s="84"/>
      <c r="F80" s="84"/>
      <c r="G80" s="16" t="s">
        <v>34</v>
      </c>
      <c r="H80" s="50">
        <f>H77/H78</f>
        <v>8.1030999999999985E-3</v>
      </c>
      <c r="I80" s="103" t="s">
        <v>29</v>
      </c>
    </row>
    <row r="81" spans="1:9" ht="15" x14ac:dyDescent="0.25">
      <c r="A81" s="83"/>
      <c r="B81" s="79"/>
      <c r="C81" s="84"/>
      <c r="D81" s="84"/>
      <c r="E81" s="84"/>
      <c r="F81" s="84"/>
      <c r="G81" s="16" t="s">
        <v>50</v>
      </c>
      <c r="H81" s="51">
        <v>2.5000000000000001E-3</v>
      </c>
      <c r="I81" s="76"/>
    </row>
    <row r="82" spans="1:9" ht="15" x14ac:dyDescent="0.25">
      <c r="A82" s="83"/>
      <c r="B82" s="79"/>
      <c r="C82" s="84"/>
      <c r="D82" s="84"/>
      <c r="E82" s="84"/>
      <c r="F82" s="84"/>
      <c r="G82" s="16" t="s">
        <v>52</v>
      </c>
      <c r="H82" s="107">
        <f>SUM(H80:H81)</f>
        <v>1.0603099999999999E-2</v>
      </c>
      <c r="I82" s="103" t="s">
        <v>49</v>
      </c>
    </row>
    <row r="83" spans="1:9" ht="15.75" thickBot="1" x14ac:dyDescent="0.3">
      <c r="A83" s="76"/>
      <c r="B83" s="76"/>
      <c r="C83" s="76"/>
      <c r="D83" s="76"/>
      <c r="E83" s="76"/>
      <c r="F83" s="76"/>
      <c r="G83" s="16" t="s">
        <v>53</v>
      </c>
      <c r="H83" s="108">
        <f>H78*H82</f>
        <v>106.03099999999999</v>
      </c>
      <c r="I83" s="103" t="s">
        <v>57</v>
      </c>
    </row>
    <row r="84" spans="1:9" ht="13.5" thickTop="1" x14ac:dyDescent="0.2"/>
  </sheetData>
  <mergeCells count="9">
    <mergeCell ref="A68:B68"/>
    <mergeCell ref="C68:G68"/>
    <mergeCell ref="A23:B23"/>
    <mergeCell ref="C23:G23"/>
    <mergeCell ref="A37:B37"/>
    <mergeCell ref="C37:G37"/>
    <mergeCell ref="A48:I48"/>
    <mergeCell ref="A51:B51"/>
    <mergeCell ref="C51:G51"/>
  </mergeCells>
  <pageMargins left="0.7" right="0.7" top="0.75" bottom="0.75" header="0.3" footer="0.3"/>
  <pageSetup scale="85" orientation="portrait" horizontalDpi="1200" verticalDpi="1200" r:id="rId1"/>
  <headerFooter>
    <oddHeader>&amp;L&amp;F&amp;R&amp;A</oddHeader>
    <oddFooter xml:space="preserve">&amp;CSource: February 2018 "Ask the Regulators: Practical Examples of How Smaller, Less Complex Community Banks Can Implement CECL." </oddFooter>
  </headerFooter>
  <rowBreaks count="2" manualBreakCount="2">
    <brk id="17" max="9" man="1"/>
    <brk id="44"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2.75" x14ac:dyDescent="0.2"/>
  <cols>
    <col min="1" max="1" width="100.28515625" customWidth="1"/>
  </cols>
  <sheetData>
    <row r="1" spans="1:1" ht="252" x14ac:dyDescent="0.25">
      <c r="A1" s="191" t="s">
        <v>89</v>
      </c>
    </row>
  </sheetData>
  <pageMargins left="0.7" right="0.7" top="0.75" bottom="0.75" header="0.3" footer="0.3"/>
  <pageSetup orientation="portrait" r:id="rId1"/>
  <headerFooter>
    <oddHeader>&amp;L&amp;F&amp;R&amp;A</oddHeader>
    <oddFooter xml:space="preserve">&amp;CSource: February 2018 "Ask the Regulators: Practical Examples of How Smaller, Less Complex Community Banks Can Implement CECL."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5BFFCE6E80A7C4380A216FDD9C01F6D" ma:contentTypeVersion="8" ma:contentTypeDescription="Create a new document." ma:contentTypeScope="" ma:versionID="dba08f152195354ee09b48f2f25a172f">
  <xsd:schema xmlns:xsd="http://www.w3.org/2001/XMLSchema" xmlns:xs="http://www.w3.org/2001/XMLSchema" xmlns:p="http://schemas.microsoft.com/office/2006/metadata/properties" xmlns:ns2="0c76fb60-35df-4a57-8ff0-6c44f1fcc124" xmlns:ns3="ad2bf74c-7868-47d0-8c5a-02f322da1334" targetNamespace="http://schemas.microsoft.com/office/2006/metadata/properties" ma:root="true" ma:fieldsID="6c83b6e5b9e71bcb99cc4d6d12a6a1a9" ns2:_="" ns3:_="">
    <xsd:import namespace="0c76fb60-35df-4a57-8ff0-6c44f1fcc124"/>
    <xsd:import namespace="ad2bf74c-7868-47d0-8c5a-02f322da1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6fb60-35df-4a57-8ff0-6c44f1fcc1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2bf74c-7868-47d0-8c5a-02f322da1334"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c76fb60-35df-4a57-8ff0-6c44f1fcc124">3HQWHFDH5QTY-3170-605</_dlc_DocId>
    <_dlc_DocIdUrl xmlns="0c76fb60-35df-4a57-8ff0-6c44f1fcc124">
      <Url>https://team.frb.gov/div/bsreg/sections/APD/_layouts/15/DocIdRedir.aspx?ID=3HQWHFDH5QTY-3170-605</Url>
      <Description>3HQWHFDH5QTY-3170-605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0DFFDA-B5F8-49D7-9147-177B67FF4C2F}">
  <ds:schemaRefs>
    <ds:schemaRef ds:uri="http://schemas.microsoft.com/sharepoint/events"/>
  </ds:schemaRefs>
</ds:datastoreItem>
</file>

<file path=customXml/itemProps2.xml><?xml version="1.0" encoding="utf-8"?>
<ds:datastoreItem xmlns:ds="http://schemas.openxmlformats.org/officeDocument/2006/customXml" ds:itemID="{17E3EBEF-A266-4D45-926A-E3226CC6D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76fb60-35df-4a57-8ff0-6c44f1fcc124"/>
    <ds:schemaRef ds:uri="ad2bf74c-7868-47d0-8c5a-02f322da1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0281E-D085-4606-BA65-B900CA882354}">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ad2bf74c-7868-47d0-8c5a-02f322da1334"/>
    <ds:schemaRef ds:uri="0c76fb60-35df-4a57-8ff0-6c44f1fcc124"/>
  </ds:schemaRefs>
</ds:datastoreItem>
</file>

<file path=customXml/itemProps4.xml><?xml version="1.0" encoding="utf-8"?>
<ds:datastoreItem xmlns:ds="http://schemas.openxmlformats.org/officeDocument/2006/customXml" ds:itemID="{F9638D83-2F8B-4842-B972-BBF8140558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 1 Snapshot</vt:lpstr>
      <vt:lpstr>Ex 2 Remaining Life</vt:lpstr>
      <vt:lpstr>Ex 3 Vintage</vt:lpstr>
      <vt:lpstr>Disclaimer</vt:lpstr>
      <vt:lpstr>'Ex 1 Snapshot'!Print_Area</vt:lpstr>
      <vt:lpstr>'Ex 2 Remaining Life'!Print_Area</vt:lpstr>
      <vt:lpstr>'Ex 3 Vintage'!Print_Area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2019-11-22T14:24:52Z</dcterms:created>
  <dcterms:modified xsi:type="dcterms:W3CDTF">2019-11-27T02:47:14Z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a7acc004-43aa-4e19-9093-4c6b1f8d4208</vt:lpwstr>
  </property>
  <property fmtid="{D5CDD505-2E9C-101B-9397-08002B2CF9AE}" pid="3" name="ContentTypeId">
    <vt:lpwstr>0x01010035BFFCE6E80A7C4380A216FDD9C01F6D</vt:lpwstr>
  </property>
  <property fmtid="{D5CDD505-2E9C-101B-9397-08002B2CF9AE}" pid="4" name="_dlc_DocIdItemGuid">
    <vt:lpwstr>a63e38f3-ba97-40ab-b399-b7cf6869e091</vt:lpwstr>
  </property>
</Properties>
</file>