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1sjc02\Desktop\COVID-19 related issues\CECL transition\Webinar materials\"/>
    </mc:Choice>
  </mc:AlternateContent>
  <bookViews>
    <workbookView xWindow="0" yWindow="0" windowWidth="21945" windowHeight="8640"/>
  </bookViews>
  <sheets>
    <sheet name="Example 1" sheetId="7" r:id="rId1"/>
    <sheet name="Example 2" sheetId="9" r:id="rId2"/>
    <sheet name="Sheet1" sheetId="6" state="hidden" r:id="rId3"/>
    <sheet name="Potential Alternative Option" sheetId="5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9" l="1"/>
  <c r="E13" i="9" l="1"/>
  <c r="I13" i="9"/>
  <c r="J13" i="9"/>
  <c r="F13" i="9"/>
  <c r="G13" i="9"/>
  <c r="B14" i="9"/>
  <c r="H13" i="9"/>
  <c r="B13" i="7"/>
  <c r="E14" i="9" l="1"/>
  <c r="F14" i="9" s="1"/>
  <c r="B15" i="9"/>
  <c r="C13" i="7"/>
  <c r="D13" i="7"/>
  <c r="I13" i="7"/>
  <c r="J13" i="7"/>
  <c r="C21" i="9"/>
  <c r="F13" i="7"/>
  <c r="H13" i="7"/>
  <c r="B14" i="7"/>
  <c r="C14" i="7" s="1"/>
  <c r="D14" i="7" s="1"/>
  <c r="E14" i="7" s="1"/>
  <c r="F14" i="7" s="1"/>
  <c r="G14" i="7" s="1"/>
  <c r="H14" i="7" s="1"/>
  <c r="I14" i="7" s="1"/>
  <c r="J14" i="7" s="1"/>
  <c r="C22" i="7" s="1"/>
  <c r="E13" i="7"/>
  <c r="E15" i="9" l="1"/>
  <c r="G14" i="9"/>
  <c r="F15" i="9"/>
  <c r="G21" i="9"/>
  <c r="F21" i="9"/>
  <c r="E21" i="9"/>
  <c r="D21" i="9"/>
  <c r="J15" i="7"/>
  <c r="C23" i="7" s="1"/>
  <c r="G13" i="7"/>
  <c r="G15" i="7" s="1"/>
  <c r="G22" i="7"/>
  <c r="F22" i="7"/>
  <c r="E22" i="7"/>
  <c r="D22" i="7"/>
  <c r="C15" i="7"/>
  <c r="B15" i="7"/>
  <c r="D15" i="7"/>
  <c r="I15" i="7"/>
  <c r="E15" i="7"/>
  <c r="H15" i="7"/>
  <c r="F15" i="7"/>
  <c r="H14" i="9" l="1"/>
  <c r="G15" i="9"/>
  <c r="C21" i="7"/>
  <c r="E21" i="7" s="1"/>
  <c r="E23" i="7"/>
  <c r="F23" i="7"/>
  <c r="D23" i="7"/>
  <c r="G23" i="7"/>
  <c r="I14" i="9" l="1"/>
  <c r="H15" i="9"/>
  <c r="F21" i="7"/>
  <c r="G21" i="7"/>
  <c r="D21" i="7"/>
  <c r="J14" i="9" l="1"/>
  <c r="I15" i="9"/>
  <c r="L3" i="5"/>
  <c r="C22" i="9" l="1"/>
  <c r="J15" i="9"/>
  <c r="C23" i="9" s="1"/>
  <c r="K15" i="5"/>
  <c r="J15" i="5"/>
  <c r="I15" i="5"/>
  <c r="I16" i="5" s="1"/>
  <c r="I20" i="5" s="1"/>
  <c r="H15" i="5"/>
  <c r="H16" i="5" s="1"/>
  <c r="G15" i="5"/>
  <c r="F15" i="5"/>
  <c r="E15" i="5"/>
  <c r="D15" i="5"/>
  <c r="D16" i="5" s="1"/>
  <c r="C15" i="5"/>
  <c r="H17" i="5" s="1"/>
  <c r="K14" i="5"/>
  <c r="J14" i="5"/>
  <c r="I14" i="5"/>
  <c r="H14" i="5"/>
  <c r="G14" i="5"/>
  <c r="F14" i="5"/>
  <c r="E14" i="5"/>
  <c r="D14" i="5"/>
  <c r="C14" i="5"/>
  <c r="K8" i="5"/>
  <c r="J8" i="5"/>
  <c r="I8" i="5"/>
  <c r="H8" i="5"/>
  <c r="G8" i="5"/>
  <c r="F8" i="5"/>
  <c r="E8" i="5"/>
  <c r="D8" i="5"/>
  <c r="C8" i="5"/>
  <c r="K7" i="5"/>
  <c r="J7" i="5"/>
  <c r="I7" i="5"/>
  <c r="H7" i="5"/>
  <c r="H20" i="5" s="1"/>
  <c r="H23" i="5" s="1"/>
  <c r="G7" i="5"/>
  <c r="F7" i="5"/>
  <c r="E7" i="5"/>
  <c r="D7" i="5"/>
  <c r="D20" i="5" s="1"/>
  <c r="D23" i="5" s="1"/>
  <c r="C7" i="5"/>
  <c r="K5" i="5"/>
  <c r="J5" i="5"/>
  <c r="I5" i="5"/>
  <c r="H5" i="5"/>
  <c r="G5" i="5"/>
  <c r="F5" i="5"/>
  <c r="E5" i="5"/>
  <c r="D5" i="5"/>
  <c r="C5" i="5"/>
  <c r="B5" i="5"/>
  <c r="L4" i="5"/>
  <c r="L5" i="5" s="1"/>
  <c r="G23" i="9" l="1"/>
  <c r="E23" i="9"/>
  <c r="D23" i="9"/>
  <c r="F23" i="9"/>
  <c r="G22" i="9"/>
  <c r="E22" i="9"/>
  <c r="F22" i="9"/>
  <c r="D22" i="9"/>
  <c r="L7" i="5"/>
  <c r="I23" i="5"/>
  <c r="E16" i="5"/>
  <c r="E20" i="5" s="1"/>
  <c r="E23" i="5" s="1"/>
  <c r="L8" i="5"/>
  <c r="F16" i="5"/>
  <c r="J16" i="5"/>
  <c r="E17" i="5"/>
  <c r="G16" i="5"/>
  <c r="K16" i="5"/>
  <c r="I17" i="5"/>
  <c r="O5" i="5"/>
  <c r="M5" i="5"/>
  <c r="N5" i="5"/>
  <c r="M16" i="5"/>
  <c r="N16" i="5"/>
  <c r="O16" i="5"/>
  <c r="F17" i="5"/>
  <c r="J17" i="5"/>
  <c r="F20" i="5"/>
  <c r="F23" i="5" s="1"/>
  <c r="J20" i="5"/>
  <c r="J23" i="5" s="1"/>
  <c r="E21" i="5"/>
  <c r="I21" i="5"/>
  <c r="I24" i="5" s="1"/>
  <c r="D21" i="5"/>
  <c r="H21" i="5"/>
  <c r="H24" i="5" s="1"/>
  <c r="C16" i="5"/>
  <c r="G17" i="5"/>
  <c r="K17" i="5"/>
  <c r="G20" i="5"/>
  <c r="G23" i="5" s="1"/>
  <c r="K20" i="5"/>
  <c r="K23" i="5" s="1"/>
  <c r="F21" i="5"/>
  <c r="J21" i="5"/>
  <c r="D17" i="5"/>
  <c r="D24" i="5" s="1"/>
  <c r="G21" i="5"/>
  <c r="K21" i="5"/>
  <c r="E24" i="5" l="1"/>
  <c r="L9" i="5"/>
  <c r="G24" i="5"/>
  <c r="J24" i="5"/>
  <c r="F24" i="5"/>
  <c r="C20" i="5"/>
  <c r="C17" i="5"/>
  <c r="C21" i="5" s="1"/>
  <c r="M17" i="5"/>
  <c r="N17" i="5"/>
  <c r="O17" i="5"/>
  <c r="K24" i="5"/>
  <c r="D6" i="6" l="1"/>
  <c r="K11" i="6"/>
  <c r="D11" i="6"/>
  <c r="I11" i="6"/>
  <c r="H11" i="6"/>
  <c r="G11" i="6"/>
  <c r="F11" i="6"/>
  <c r="E11" i="6"/>
  <c r="J11" i="6"/>
  <c r="H7" i="6"/>
  <c r="D7" i="6"/>
  <c r="I7" i="6"/>
  <c r="K7" i="6"/>
  <c r="G7" i="6"/>
  <c r="J7" i="6"/>
  <c r="F7" i="6"/>
  <c r="E7" i="6"/>
  <c r="E6" i="6"/>
  <c r="D8" i="6"/>
  <c r="G6" i="6" l="1"/>
  <c r="K10" i="6"/>
  <c r="G10" i="6"/>
  <c r="H10" i="6"/>
  <c r="J10" i="6"/>
  <c r="F10" i="6"/>
  <c r="I10" i="6"/>
  <c r="E10" i="6"/>
  <c r="D10" i="6"/>
  <c r="K9" i="6"/>
  <c r="G9" i="6"/>
  <c r="E9" i="6"/>
  <c r="J9" i="6"/>
  <c r="F9" i="6"/>
  <c r="I9" i="6"/>
  <c r="H9" i="6"/>
  <c r="D9" i="6"/>
  <c r="G8" i="6"/>
  <c r="F8" i="6"/>
  <c r="E8" i="6"/>
  <c r="F6" i="6"/>
  <c r="K6" i="6"/>
  <c r="J6" i="6"/>
  <c r="I6" i="6"/>
  <c r="H6" i="6"/>
  <c r="K8" i="6"/>
  <c r="I8" i="6"/>
  <c r="H8" i="6"/>
  <c r="J8" i="6"/>
</calcChain>
</file>

<file path=xl/comments1.xml><?xml version="1.0" encoding="utf-8"?>
<comments xmlns="http://schemas.openxmlformats.org/spreadsheetml/2006/main">
  <authors>
    <author>Sarah Chae</author>
  </authors>
  <commentList>
    <comment ref="L5" authorId="0" shapeId="0">
      <text>
        <r>
          <rPr>
            <b/>
            <sz val="9"/>
            <color indexed="81"/>
            <rFont val="Tahoma"/>
            <family val="2"/>
          </rPr>
          <t>Sarah Chae:</t>
        </r>
        <r>
          <rPr>
            <sz val="9"/>
            <color indexed="81"/>
            <rFont val="Tahoma"/>
            <family val="2"/>
          </rPr>
          <t xml:space="preserve">
New Transition Amount 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</rPr>
          <t>Sarah Chae:</t>
        </r>
        <r>
          <rPr>
            <sz val="9"/>
            <color indexed="81"/>
            <rFont val="Tahoma"/>
            <family val="2"/>
          </rPr>
          <t xml:space="preserve">
New Transition Amount </t>
        </r>
      </text>
    </comment>
  </commentList>
</comments>
</file>

<file path=xl/sharedStrings.xml><?xml version="1.0" encoding="utf-8"?>
<sst xmlns="http://schemas.openxmlformats.org/spreadsheetml/2006/main" count="101" uniqueCount="64">
  <si>
    <t>1/1/2020 Allowance</t>
  </si>
  <si>
    <t>3/31/2020 Allowance</t>
  </si>
  <si>
    <t>Assumptions</t>
  </si>
  <si>
    <t>CET1 impact under various options (ignore tax impact)</t>
  </si>
  <si>
    <t>Diff</t>
  </si>
  <si>
    <t>CECL (2020 adoption)</t>
  </si>
  <si>
    <t>Incurred Loss</t>
  </si>
  <si>
    <t>12/31/2019 ILM Allowance</t>
  </si>
  <si>
    <t>12/31/2020 Allowance</t>
  </si>
  <si>
    <t>6/30/2020 Allowance</t>
  </si>
  <si>
    <t>9/30/2021 Allowance</t>
  </si>
  <si>
    <t>03/30/2021 Allowance</t>
  </si>
  <si>
    <t>6/30/2021 Allowance</t>
  </si>
  <si>
    <t>12/31/2021 Allowance</t>
  </si>
  <si>
    <t>9/30/2020 Allowance</t>
  </si>
  <si>
    <t>Transition Point 1/1/2022</t>
  </si>
  <si>
    <t>2020 Q1</t>
  </si>
  <si>
    <t>2020 Q2</t>
  </si>
  <si>
    <t>2021 Q1</t>
  </si>
  <si>
    <t>2021 Q2</t>
  </si>
  <si>
    <t>2021 Q3</t>
  </si>
  <si>
    <t>2021 Q4</t>
  </si>
  <si>
    <t>2020 Q3</t>
  </si>
  <si>
    <t>2020 Q4</t>
  </si>
  <si>
    <t>CECL Prov Exp</t>
  </si>
  <si>
    <t>Incurred Loss Prov Exp</t>
  </si>
  <si>
    <r>
      <rPr>
        <b/>
        <u/>
        <sz val="11"/>
        <color theme="1"/>
        <rFont val="Calibri"/>
        <family val="2"/>
        <scheme val="minor"/>
      </rPr>
      <t>Incurred loss</t>
    </r>
    <r>
      <rPr>
        <sz val="11"/>
        <color theme="1"/>
        <rFont val="Calibri"/>
        <family val="2"/>
        <scheme val="minor"/>
      </rPr>
      <t>: Banks adopting AFTER 2020</t>
    </r>
  </si>
  <si>
    <t>RAP vs. GAAP Diff</t>
  </si>
  <si>
    <t>Checks</t>
  </si>
  <si>
    <r>
      <rPr>
        <b/>
        <u/>
        <sz val="11"/>
        <color theme="1"/>
        <rFont val="Calibri"/>
        <family val="2"/>
        <scheme val="minor"/>
      </rPr>
      <t>CECL 1</t>
    </r>
    <r>
      <rPr>
        <sz val="11"/>
        <color theme="1"/>
        <rFont val="Calibri"/>
        <family val="2"/>
        <scheme val="minor"/>
      </rPr>
      <t>: 2 sets of books: CECL prov LESS ILM provision</t>
    </r>
  </si>
  <si>
    <r>
      <rPr>
        <b/>
        <u/>
        <sz val="11"/>
        <color theme="1"/>
        <rFont val="Calibri"/>
        <family val="2"/>
        <scheme val="minor"/>
      </rPr>
      <t>CECL 2</t>
    </r>
    <r>
      <rPr>
        <sz val="11"/>
        <color theme="1"/>
        <rFont val="Calibri"/>
        <family val="2"/>
        <scheme val="minor"/>
      </rPr>
      <t>: Scalar - assume 60/40 split between CECL and incurred loss prov exp in 2020 &amp; 2021</t>
    </r>
  </si>
  <si>
    <r>
      <rPr>
        <b/>
        <u/>
        <sz val="11"/>
        <color theme="1"/>
        <rFont val="Calibri"/>
        <family val="2"/>
        <scheme val="minor"/>
      </rPr>
      <t>CECL 2</t>
    </r>
    <r>
      <rPr>
        <sz val="11"/>
        <color theme="1"/>
        <rFont val="Calibri"/>
        <family val="2"/>
        <scheme val="minor"/>
      </rPr>
      <t>: Scalar - assume 60/40 split between CECL and incurred loss allowance build in 2020 &amp; 2021</t>
    </r>
  </si>
  <si>
    <t>Cumulative Reduction in CET1</t>
  </si>
  <si>
    <r>
      <rPr>
        <b/>
        <u/>
        <sz val="11"/>
        <color theme="1"/>
        <rFont val="Calibri"/>
        <family val="2"/>
        <scheme val="minor"/>
      </rPr>
      <t>CECL:</t>
    </r>
    <r>
      <rPr>
        <sz val="11"/>
        <color theme="1"/>
        <rFont val="Calibri"/>
        <family val="2"/>
        <scheme val="minor"/>
      </rPr>
      <t xml:space="preserve"> day one offset only</t>
    </r>
  </si>
  <si>
    <t>Cumulative Reduction in CET1, putting aside charge-offs</t>
  </si>
  <si>
    <t>Transition amounts</t>
  </si>
  <si>
    <r>
      <rPr>
        <b/>
        <u/>
        <sz val="11"/>
        <color theme="1"/>
        <rFont val="Calibri"/>
        <family val="2"/>
        <scheme val="minor"/>
      </rPr>
      <t>CECL: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Banks adopting CECL</t>
    </r>
  </si>
  <si>
    <r>
      <rPr>
        <b/>
        <u/>
        <sz val="11"/>
        <color theme="1"/>
        <rFont val="Calibri"/>
        <family val="2"/>
        <scheme val="minor"/>
      </rPr>
      <t>CECL 1 capital relief</t>
    </r>
    <r>
      <rPr>
        <sz val="11"/>
        <color theme="1"/>
        <rFont val="Calibri"/>
        <family val="2"/>
        <scheme val="minor"/>
      </rPr>
      <t>: 2 sets of books: CECL prov LESS ILM provision</t>
    </r>
  </si>
  <si>
    <r>
      <rPr>
        <b/>
        <u/>
        <sz val="11"/>
        <color theme="1"/>
        <rFont val="Calibri"/>
        <family val="2"/>
        <scheme val="minor"/>
      </rPr>
      <t>CECL 2 balance sheet relief</t>
    </r>
    <r>
      <rPr>
        <sz val="11"/>
        <color theme="1"/>
        <rFont val="Calibri"/>
        <family val="2"/>
        <scheme val="minor"/>
      </rPr>
      <t>: Multiply initial relief amount by scalar</t>
    </r>
  </si>
  <si>
    <t>Scalars for option 2 (2020 &amp; 2021H1):</t>
  </si>
  <si>
    <r>
      <rPr>
        <b/>
        <u/>
        <sz val="11"/>
        <color theme="1"/>
        <rFont val="Calibri"/>
        <family val="2"/>
        <scheme val="minor"/>
      </rPr>
      <t>CECL 3</t>
    </r>
    <r>
      <rPr>
        <sz val="11"/>
        <color theme="1"/>
        <rFont val="Calibri"/>
        <family val="2"/>
        <scheme val="minor"/>
      </rPr>
      <t>: Provisions LESS net chargeoffs transition in over four quarters</t>
    </r>
  </si>
  <si>
    <r>
      <rPr>
        <b/>
        <u/>
        <sz val="11"/>
        <color theme="1"/>
        <rFont val="Calibri"/>
        <family val="2"/>
        <scheme val="minor"/>
      </rPr>
      <t>CECL 4</t>
    </r>
    <r>
      <rPr>
        <sz val="11"/>
        <color theme="1"/>
        <rFont val="Calibri"/>
        <family val="2"/>
        <scheme val="minor"/>
      </rPr>
      <t>: Transition amount is a multiple of day one impact</t>
    </r>
  </si>
  <si>
    <t>AACL</t>
  </si>
  <si>
    <t>N/A</t>
  </si>
  <si>
    <t>Decrease AACL</t>
  </si>
  <si>
    <t>Increase Tier 1 Capital</t>
  </si>
  <si>
    <t>Modified AACL Transitional Amount</t>
  </si>
  <si>
    <t>DTA Transitional Amount</t>
  </si>
  <si>
    <t>Modified CECL Transitional Amount</t>
  </si>
  <si>
    <t>A</t>
  </si>
  <si>
    <t>A * 75%</t>
  </si>
  <si>
    <t>A * 50%</t>
  </si>
  <si>
    <t>A * 25%</t>
  </si>
  <si>
    <t>2020 CECL Transition Provision Calculations - Years 3 to 5</t>
  </si>
  <si>
    <t>A * 0%</t>
  </si>
  <si>
    <t>Incurred ALLL</t>
  </si>
  <si>
    <t>2020 CECL Transition Provision Calculations - Years 1 to 2</t>
  </si>
  <si>
    <t>Example 1 - Adopts CECL on 1/1/2020</t>
  </si>
  <si>
    <t>CECL AACL for 8 Quarters (assumed fact pattern)</t>
  </si>
  <si>
    <t>= formulas</t>
  </si>
  <si>
    <t>blue font</t>
  </si>
  <si>
    <t>= given assumptions</t>
  </si>
  <si>
    <t>Example 2 – Delay CECL under the CARES Act</t>
  </si>
  <si>
    <t>Decrease DTA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</si>
</sst>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164" fontId="0" fillId="0" borderId="0" xfId="0" applyNumberForma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164" fontId="0" fillId="0" borderId="1" xfId="0" applyNumberFormat="1" applyBorder="1"/>
    <xf numFmtId="164" fontId="0" fillId="0" borderId="1" xfId="1" applyNumberFormat="1" applyFont="1" applyFill="1" applyBorder="1"/>
    <xf numFmtId="0" fontId="0" fillId="0" borderId="0" xfId="0" applyFill="1"/>
    <xf numFmtId="0" fontId="2" fillId="0" borderId="0" xfId="0" applyFont="1" applyFill="1" applyAlignment="1">
      <alignment horizontal="center" wrapText="1"/>
    </xf>
    <xf numFmtId="164" fontId="0" fillId="3" borderId="1" xfId="1" applyNumberFormat="1" applyFont="1" applyFill="1" applyBorder="1" applyAlignment="1">
      <alignment wrapText="1"/>
    </xf>
    <xf numFmtId="164" fontId="0" fillId="3" borderId="1" xfId="0" applyNumberFormat="1" applyFill="1" applyBorder="1" applyAlignment="1">
      <alignment wrapText="1"/>
    </xf>
    <xf numFmtId="164" fontId="0" fillId="0" borderId="1" xfId="1" applyNumberFormat="1" applyFont="1" applyFill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4" borderId="3" xfId="0" applyFill="1" applyBorder="1"/>
    <xf numFmtId="0" fontId="0" fillId="4" borderId="4" xfId="0" applyFill="1" applyBorder="1"/>
    <xf numFmtId="164" fontId="0" fillId="4" borderId="4" xfId="0" applyNumberFormat="1" applyFill="1" applyBorder="1"/>
    <xf numFmtId="164" fontId="0" fillId="4" borderId="5" xfId="0" applyNumberFormat="1" applyFill="1" applyBorder="1"/>
    <xf numFmtId="0" fontId="0" fillId="4" borderId="6" xfId="0" applyFill="1" applyBorder="1"/>
    <xf numFmtId="0" fontId="0" fillId="4" borderId="7" xfId="0" applyFill="1" applyBorder="1"/>
    <xf numFmtId="164" fontId="0" fillId="4" borderId="7" xfId="0" applyNumberFormat="1" applyFill="1" applyBorder="1"/>
    <xf numFmtId="164" fontId="0" fillId="4" borderId="8" xfId="0" applyNumberFormat="1" applyFill="1" applyBorder="1"/>
    <xf numFmtId="164" fontId="0" fillId="0" borderId="0" xfId="0" applyNumberFormat="1" applyFill="1"/>
    <xf numFmtId="0" fontId="0" fillId="0" borderId="2" xfId="0" applyBorder="1" applyAlignment="1">
      <alignment horizontal="center" wrapText="1"/>
    </xf>
    <xf numFmtId="164" fontId="0" fillId="0" borderId="2" xfId="0" applyNumberFormat="1" applyBorder="1"/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2" borderId="0" xfId="0" applyFill="1" applyBorder="1"/>
    <xf numFmtId="0" fontId="0" fillId="2" borderId="10" xfId="0" applyFill="1" applyBorder="1"/>
    <xf numFmtId="164" fontId="0" fillId="2" borderId="7" xfId="1" applyNumberFormat="1" applyFont="1" applyFill="1" applyBorder="1"/>
    <xf numFmtId="164" fontId="0" fillId="2" borderId="8" xfId="1" applyNumberFormat="1" applyFont="1" applyFill="1" applyBorder="1"/>
    <xf numFmtId="14" fontId="0" fillId="2" borderId="3" xfId="0" applyNumberFormat="1" applyFill="1" applyBorder="1" applyAlignment="1">
      <alignment horizontal="center" wrapText="1"/>
    </xf>
    <xf numFmtId="164" fontId="0" fillId="2" borderId="12" xfId="1" applyNumberFormat="1" applyFont="1" applyFill="1" applyBorder="1"/>
    <xf numFmtId="164" fontId="4" fillId="2" borderId="6" xfId="0" applyNumberFormat="1" applyFont="1" applyFill="1" applyBorder="1"/>
    <xf numFmtId="0" fontId="2" fillId="3" borderId="3" xfId="0" applyFont="1" applyFill="1" applyBorder="1" applyAlignment="1">
      <alignment vertical="center" wrapText="1"/>
    </xf>
    <xf numFmtId="0" fontId="0" fillId="3" borderId="4" xfId="0" applyFill="1" applyBorder="1"/>
    <xf numFmtId="0" fontId="0" fillId="3" borderId="5" xfId="0" applyFill="1" applyBorder="1"/>
    <xf numFmtId="0" fontId="0" fillId="3" borderId="9" xfId="0" applyFont="1" applyFill="1" applyBorder="1" applyAlignment="1">
      <alignment vertical="center" wrapText="1"/>
    </xf>
    <xf numFmtId="164" fontId="0" fillId="3" borderId="1" xfId="0" applyNumberFormat="1" applyFill="1" applyBorder="1"/>
    <xf numFmtId="164" fontId="0" fillId="3" borderId="13" xfId="0" applyNumberFormat="1" applyFill="1" applyBorder="1"/>
    <xf numFmtId="0" fontId="0" fillId="3" borderId="11" xfId="0" applyFill="1" applyBorder="1" applyAlignment="1">
      <alignment vertical="center" wrapText="1"/>
    </xf>
    <xf numFmtId="164" fontId="0" fillId="3" borderId="14" xfId="0" applyNumberFormat="1" applyFill="1" applyBorder="1" applyAlignment="1">
      <alignment wrapText="1"/>
    </xf>
    <xf numFmtId="164" fontId="0" fillId="3" borderId="14" xfId="1" applyNumberFormat="1" applyFont="1" applyFill="1" applyBorder="1" applyAlignment="1">
      <alignment wrapText="1"/>
    </xf>
    <xf numFmtId="164" fontId="0" fillId="3" borderId="14" xfId="1" applyNumberFormat="1" applyFont="1" applyFill="1" applyBorder="1"/>
    <xf numFmtId="164" fontId="0" fillId="3" borderId="15" xfId="1" applyNumberFormat="1" applyFont="1" applyFill="1" applyBorder="1"/>
    <xf numFmtId="14" fontId="2" fillId="0" borderId="1" xfId="0" applyNumberFormat="1" applyFon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0" fillId="5" borderId="1" xfId="1" applyNumberFormat="1" applyFont="1" applyFill="1" applyBorder="1"/>
    <xf numFmtId="164" fontId="0" fillId="5" borderId="2" xfId="1" applyNumberFormat="1" applyFont="1" applyFill="1" applyBorder="1"/>
    <xf numFmtId="0" fontId="0" fillId="0" borderId="0" xfId="0" applyNumberFormat="1" applyFill="1"/>
    <xf numFmtId="0" fontId="8" fillId="0" borderId="0" xfId="0" applyFont="1"/>
    <xf numFmtId="0" fontId="3" fillId="0" borderId="1" xfId="0" applyFont="1" applyBorder="1" applyAlignment="1">
      <alignment vertical="center" wrapText="1"/>
    </xf>
    <xf numFmtId="0" fontId="11" fillId="0" borderId="0" xfId="0" applyFont="1" applyFill="1"/>
    <xf numFmtId="164" fontId="11" fillId="0" borderId="0" xfId="0" applyNumberFormat="1" applyFont="1" applyFill="1"/>
    <xf numFmtId="0" fontId="10" fillId="0" borderId="0" xfId="0" applyFont="1" applyFill="1"/>
    <xf numFmtId="0" fontId="11" fillId="0" borderId="0" xfId="0" applyFont="1" applyFill="1" applyAlignment="1">
      <alignment wrapText="1"/>
    </xf>
    <xf numFmtId="164" fontId="11" fillId="0" borderId="0" xfId="0" applyNumberFormat="1" applyFont="1" applyFill="1" applyAlignment="1">
      <alignment wrapText="1"/>
    </xf>
    <xf numFmtId="0" fontId="11" fillId="0" borderId="0" xfId="0" applyFont="1" applyFill="1" applyAlignment="1"/>
    <xf numFmtId="0" fontId="11" fillId="0" borderId="0" xfId="0" applyFont="1" applyFill="1" applyBorder="1"/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/>
    <xf numFmtId="0" fontId="11" fillId="0" borderId="0" xfId="0" quotePrefix="1" applyFont="1" applyFill="1"/>
    <xf numFmtId="164" fontId="12" fillId="7" borderId="1" xfId="0" applyNumberFormat="1" applyFont="1" applyFill="1" applyBorder="1" applyAlignment="1">
      <alignment horizontal="center" vertical="center"/>
    </xf>
    <xf numFmtId="14" fontId="12" fillId="7" borderId="1" xfId="0" applyNumberFormat="1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right" vertical="center" wrapText="1"/>
    </xf>
    <xf numFmtId="0" fontId="14" fillId="7" borderId="1" xfId="0" applyFont="1" applyFill="1" applyBorder="1" applyAlignment="1">
      <alignment vertical="center"/>
    </xf>
    <xf numFmtId="0" fontId="12" fillId="7" borderId="1" xfId="0" applyFont="1" applyFill="1" applyBorder="1" applyAlignment="1">
      <alignment horizontal="center" vertical="center" wrapText="1"/>
    </xf>
    <xf numFmtId="14" fontId="12" fillId="7" borderId="1" xfId="0" applyNumberFormat="1" applyFont="1" applyFill="1" applyBorder="1" applyAlignment="1">
      <alignment horizontal="center" vertical="center" wrapText="1"/>
    </xf>
    <xf numFmtId="164" fontId="13" fillId="7" borderId="1" xfId="1" applyNumberFormat="1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11" fillId="9" borderId="1" xfId="1" applyNumberFormat="1" applyFont="1" applyFill="1" applyBorder="1" applyAlignment="1">
      <alignment horizontal="center"/>
    </xf>
    <xf numFmtId="164" fontId="15" fillId="0" borderId="1" xfId="1" applyNumberFormat="1" applyFont="1" applyFill="1" applyBorder="1" applyAlignment="1">
      <alignment horizontal="center"/>
    </xf>
    <xf numFmtId="164" fontId="15" fillId="0" borderId="17" xfId="1" applyNumberFormat="1" applyFont="1" applyFill="1" applyBorder="1"/>
    <xf numFmtId="164" fontId="15" fillId="0" borderId="16" xfId="1" applyNumberFormat="1" applyFont="1" applyFill="1" applyBorder="1"/>
    <xf numFmtId="0" fontId="15" fillId="0" borderId="0" xfId="0" applyFont="1" applyFill="1" applyAlignment="1">
      <alignment horizontal="center"/>
    </xf>
    <xf numFmtId="164" fontId="11" fillId="8" borderId="1" xfId="1" applyNumberFormat="1" applyFont="1" applyFill="1" applyBorder="1"/>
    <xf numFmtId="164" fontId="7" fillId="8" borderId="1" xfId="1" applyNumberFormat="1" applyFont="1" applyFill="1" applyBorder="1"/>
    <xf numFmtId="164" fontId="7" fillId="8" borderId="1" xfId="1" applyNumberFormat="1" applyFont="1" applyFill="1" applyBorder="1" applyAlignment="1">
      <alignment horizontal="center" vertical="center"/>
    </xf>
    <xf numFmtId="164" fontId="11" fillId="8" borderId="1" xfId="1" applyNumberFormat="1" applyFont="1" applyFill="1" applyBorder="1" applyAlignment="1">
      <alignment horizontal="center" vertical="center"/>
    </xf>
    <xf numFmtId="0" fontId="11" fillId="8" borderId="0" xfId="0" applyFont="1" applyFill="1"/>
    <xf numFmtId="0" fontId="12" fillId="7" borderId="1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workbookViewId="0">
      <selection activeCell="K21" sqref="K21"/>
    </sheetView>
  </sheetViews>
  <sheetFormatPr defaultColWidth="9" defaultRowHeight="14.25" x14ac:dyDescent="0.45"/>
  <cols>
    <col min="1" max="1" width="18.1328125" style="57" customWidth="1"/>
    <col min="2" max="2" width="17.59765625" style="57" customWidth="1"/>
    <col min="3" max="5" width="9.73046875" style="57" bestFit="1" customWidth="1"/>
    <col min="6" max="6" width="10.73046875" style="57" bestFit="1" customWidth="1"/>
    <col min="7" max="9" width="9.73046875" style="57" bestFit="1" customWidth="1"/>
    <col min="10" max="10" width="10.73046875" style="57" bestFit="1" customWidth="1"/>
    <col min="11" max="11" width="9.86328125" style="57" customWidth="1"/>
    <col min="12" max="12" width="14.3984375" style="60" customWidth="1"/>
    <col min="13" max="13" width="9.3984375" style="57" customWidth="1"/>
    <col min="14" max="15" width="9.86328125" style="57" customWidth="1"/>
    <col min="16" max="16" width="12.265625" style="57" customWidth="1"/>
    <col min="17" max="16384" width="9" style="57"/>
  </cols>
  <sheetData>
    <row r="1" spans="1:20" x14ac:dyDescent="0.45">
      <c r="A1" s="59" t="s">
        <v>57</v>
      </c>
    </row>
    <row r="2" spans="1:20" ht="6.75" customHeight="1" x14ac:dyDescent="0.45">
      <c r="A2" s="59"/>
    </row>
    <row r="3" spans="1:20" x14ac:dyDescent="0.45">
      <c r="B3" s="67" t="s">
        <v>55</v>
      </c>
      <c r="H3" s="81" t="s">
        <v>60</v>
      </c>
      <c r="I3" s="66" t="s">
        <v>61</v>
      </c>
    </row>
    <row r="4" spans="1:20" x14ac:dyDescent="0.45">
      <c r="B4" s="68">
        <v>43830</v>
      </c>
      <c r="H4" s="86"/>
      <c r="I4" s="66" t="s">
        <v>59</v>
      </c>
    </row>
    <row r="5" spans="1:20" x14ac:dyDescent="0.45">
      <c r="B5" s="78">
        <v>1000</v>
      </c>
    </row>
    <row r="6" spans="1:20" x14ac:dyDescent="0.45">
      <c r="A6" s="59"/>
    </row>
    <row r="7" spans="1:20" x14ac:dyDescent="0.45">
      <c r="A7" s="63"/>
      <c r="B7" s="87" t="s">
        <v>58</v>
      </c>
      <c r="C7" s="88"/>
      <c r="D7" s="88"/>
      <c r="E7" s="88"/>
      <c r="F7" s="88"/>
      <c r="G7" s="88"/>
      <c r="H7" s="88"/>
      <c r="I7" s="88"/>
      <c r="J7" s="88"/>
    </row>
    <row r="8" spans="1:20" x14ac:dyDescent="0.45">
      <c r="A8" s="64"/>
      <c r="B8" s="74">
        <v>43831</v>
      </c>
      <c r="C8" s="74">
        <v>43921</v>
      </c>
      <c r="D8" s="74">
        <v>44012</v>
      </c>
      <c r="E8" s="74">
        <v>44104</v>
      </c>
      <c r="F8" s="74">
        <v>44196</v>
      </c>
      <c r="G8" s="74">
        <v>44286</v>
      </c>
      <c r="H8" s="74">
        <v>44377</v>
      </c>
      <c r="I8" s="74">
        <v>44469</v>
      </c>
      <c r="J8" s="74">
        <v>44561</v>
      </c>
      <c r="K8" s="58"/>
      <c r="L8" s="61"/>
      <c r="M8" s="58"/>
      <c r="N8" s="58"/>
      <c r="O8" s="58"/>
    </row>
    <row r="9" spans="1:20" x14ac:dyDescent="0.45">
      <c r="A9" s="69" t="s">
        <v>42</v>
      </c>
      <c r="B9" s="79">
        <v>1250</v>
      </c>
      <c r="C9" s="80">
        <v>1700</v>
      </c>
      <c r="D9" s="80">
        <v>1800</v>
      </c>
      <c r="E9" s="80">
        <v>1850</v>
      </c>
      <c r="F9" s="80">
        <v>1875</v>
      </c>
      <c r="G9" s="80">
        <v>1900</v>
      </c>
      <c r="H9" s="80">
        <v>1875</v>
      </c>
      <c r="I9" s="80">
        <v>1850</v>
      </c>
      <c r="J9" s="80">
        <v>1700</v>
      </c>
      <c r="K9" s="58"/>
      <c r="L9" s="61"/>
      <c r="M9" s="61"/>
      <c r="N9" s="61"/>
      <c r="O9" s="61"/>
      <c r="P9" s="61"/>
      <c r="Q9" s="61"/>
      <c r="R9" s="61"/>
      <c r="S9" s="61"/>
      <c r="T9" s="61"/>
    </row>
    <row r="10" spans="1:20" x14ac:dyDescent="0.45">
      <c r="L10" s="61"/>
      <c r="M10" s="61"/>
      <c r="N10" s="61"/>
      <c r="O10" s="61"/>
      <c r="P10" s="61"/>
      <c r="Q10" s="61"/>
      <c r="R10" s="61"/>
      <c r="S10" s="61"/>
    </row>
    <row r="11" spans="1:20" ht="14.25" customHeight="1" x14ac:dyDescent="0.45">
      <c r="A11" s="63"/>
      <c r="B11" s="87" t="s">
        <v>56</v>
      </c>
      <c r="C11" s="88"/>
      <c r="D11" s="88"/>
      <c r="E11" s="88"/>
      <c r="F11" s="88"/>
      <c r="G11" s="88"/>
      <c r="H11" s="88"/>
      <c r="I11" s="88"/>
      <c r="J11" s="88"/>
      <c r="L11" s="61"/>
    </row>
    <row r="12" spans="1:20" x14ac:dyDescent="0.45">
      <c r="A12" s="65"/>
      <c r="B12" s="74">
        <v>43831</v>
      </c>
      <c r="C12" s="74">
        <v>43921</v>
      </c>
      <c r="D12" s="74">
        <v>44012</v>
      </c>
      <c r="E12" s="74">
        <v>44104</v>
      </c>
      <c r="F12" s="74">
        <v>44196</v>
      </c>
      <c r="G12" s="74">
        <v>44286</v>
      </c>
      <c r="H12" s="74">
        <v>44377</v>
      </c>
      <c r="I12" s="74">
        <v>44469</v>
      </c>
      <c r="J12" s="74">
        <v>44561</v>
      </c>
    </row>
    <row r="13" spans="1:20" x14ac:dyDescent="0.45">
      <c r="A13" s="70" t="s">
        <v>44</v>
      </c>
      <c r="B13" s="82">
        <f>B9-B5</f>
        <v>250</v>
      </c>
      <c r="C13" s="82">
        <f>$B$13+((C9-$B$9)*0.25)</f>
        <v>362.5</v>
      </c>
      <c r="D13" s="82">
        <f>$B$13+((D9-$B$9)*0.25)</f>
        <v>387.5</v>
      </c>
      <c r="E13" s="82">
        <f t="shared" ref="E13:H13" si="0">$B$13+((E9-$B$9)*0.25)</f>
        <v>400</v>
      </c>
      <c r="F13" s="82">
        <f t="shared" si="0"/>
        <v>406.25</v>
      </c>
      <c r="G13" s="82">
        <f t="shared" si="0"/>
        <v>412.5</v>
      </c>
      <c r="H13" s="82">
        <f t="shared" si="0"/>
        <v>406.25</v>
      </c>
      <c r="I13" s="82">
        <f>$B$13+((I9-$B$9)*0.25)</f>
        <v>400</v>
      </c>
      <c r="J13" s="83">
        <f>$B$13+((J9-$B$9)*0.25)</f>
        <v>362.5</v>
      </c>
    </row>
    <row r="14" spans="1:20" x14ac:dyDescent="0.45">
      <c r="A14" s="70" t="s">
        <v>63</v>
      </c>
      <c r="B14" s="82">
        <f>B13*21%</f>
        <v>52.5</v>
      </c>
      <c r="C14" s="82">
        <f>B14</f>
        <v>52.5</v>
      </c>
      <c r="D14" s="82">
        <f t="shared" ref="D14:J14" si="1">C14</f>
        <v>52.5</v>
      </c>
      <c r="E14" s="82">
        <f t="shared" si="1"/>
        <v>52.5</v>
      </c>
      <c r="F14" s="82">
        <f t="shared" si="1"/>
        <v>52.5</v>
      </c>
      <c r="G14" s="82">
        <f t="shared" si="1"/>
        <v>52.5</v>
      </c>
      <c r="H14" s="82">
        <f t="shared" si="1"/>
        <v>52.5</v>
      </c>
      <c r="I14" s="82">
        <f t="shared" si="1"/>
        <v>52.5</v>
      </c>
      <c r="J14" s="83">
        <f t="shared" si="1"/>
        <v>52.5</v>
      </c>
    </row>
    <row r="15" spans="1:20" x14ac:dyDescent="0.45">
      <c r="A15" s="70" t="s">
        <v>45</v>
      </c>
      <c r="B15" s="82">
        <f>B13-B14</f>
        <v>197.5</v>
      </c>
      <c r="C15" s="82">
        <f>C13-C14</f>
        <v>310</v>
      </c>
      <c r="D15" s="82">
        <f>D13-D14</f>
        <v>335</v>
      </c>
      <c r="E15" s="82">
        <f t="shared" ref="E15:J15" si="2">E13-E14</f>
        <v>347.5</v>
      </c>
      <c r="F15" s="82">
        <f t="shared" si="2"/>
        <v>353.75</v>
      </c>
      <c r="G15" s="82">
        <f t="shared" si="2"/>
        <v>360</v>
      </c>
      <c r="H15" s="82">
        <f t="shared" si="2"/>
        <v>353.75</v>
      </c>
      <c r="I15" s="82">
        <f t="shared" si="2"/>
        <v>347.5</v>
      </c>
      <c r="J15" s="83">
        <f t="shared" si="2"/>
        <v>310</v>
      </c>
    </row>
    <row r="17" spans="2:12" ht="6.4" customHeight="1" x14ac:dyDescent="0.45"/>
    <row r="18" spans="2:12" x14ac:dyDescent="0.45">
      <c r="B18" s="88" t="s">
        <v>53</v>
      </c>
      <c r="C18" s="88"/>
      <c r="D18" s="88"/>
      <c r="E18" s="88"/>
      <c r="F18" s="88"/>
      <c r="G18" s="88"/>
    </row>
    <row r="19" spans="2:12" x14ac:dyDescent="0.45">
      <c r="B19" s="71"/>
      <c r="C19" s="76"/>
      <c r="D19" s="76">
        <v>2022</v>
      </c>
      <c r="E19" s="76">
        <v>2023</v>
      </c>
      <c r="F19" s="76">
        <v>2024</v>
      </c>
      <c r="G19" s="76">
        <v>2025</v>
      </c>
    </row>
    <row r="20" spans="2:12" x14ac:dyDescent="0.45">
      <c r="B20" s="72"/>
      <c r="C20" s="75" t="s">
        <v>49</v>
      </c>
      <c r="D20" s="76" t="s">
        <v>50</v>
      </c>
      <c r="E20" s="76" t="s">
        <v>51</v>
      </c>
      <c r="F20" s="76" t="s">
        <v>52</v>
      </c>
      <c r="G20" s="76" t="s">
        <v>54</v>
      </c>
    </row>
    <row r="21" spans="2:12" ht="28.5" x14ac:dyDescent="0.45">
      <c r="B21" s="73" t="s">
        <v>46</v>
      </c>
      <c r="C21" s="84">
        <f>J13</f>
        <v>362.5</v>
      </c>
      <c r="D21" s="85">
        <f>C21*0.75</f>
        <v>271.875</v>
      </c>
      <c r="E21" s="85">
        <f>C21*0.5</f>
        <v>181.25</v>
      </c>
      <c r="F21" s="85">
        <f>C21*0.25</f>
        <v>90.625</v>
      </c>
      <c r="G21" s="85">
        <f>0%*C21</f>
        <v>0</v>
      </c>
    </row>
    <row r="22" spans="2:12" ht="28.5" x14ac:dyDescent="0.45">
      <c r="B22" s="73" t="s">
        <v>47</v>
      </c>
      <c r="C22" s="84">
        <f>J14</f>
        <v>52.5</v>
      </c>
      <c r="D22" s="85">
        <f>C22*0.75</f>
        <v>39.375</v>
      </c>
      <c r="E22" s="85">
        <f>C22*0.5</f>
        <v>26.25</v>
      </c>
      <c r="F22" s="85">
        <f>C22*0.25</f>
        <v>13.125</v>
      </c>
      <c r="G22" s="85">
        <f>0%*C22</f>
        <v>0</v>
      </c>
    </row>
    <row r="23" spans="2:12" ht="28.5" x14ac:dyDescent="0.45">
      <c r="B23" s="73" t="s">
        <v>48</v>
      </c>
      <c r="C23" s="84">
        <f>J15</f>
        <v>310</v>
      </c>
      <c r="D23" s="85">
        <f>C23*0.75</f>
        <v>232.5</v>
      </c>
      <c r="E23" s="85">
        <f>C23*0.5</f>
        <v>155</v>
      </c>
      <c r="F23" s="85">
        <f>C23*0.25</f>
        <v>77.5</v>
      </c>
      <c r="G23" s="85">
        <f>0%*C23</f>
        <v>0</v>
      </c>
      <c r="L23" s="62"/>
    </row>
    <row r="25" spans="2:12" x14ac:dyDescent="0.45">
      <c r="G25" s="66"/>
    </row>
  </sheetData>
  <mergeCells count="3">
    <mergeCell ref="B7:J7"/>
    <mergeCell ref="B11:J11"/>
    <mergeCell ref="B18:G1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A15" sqref="A15"/>
    </sheetView>
  </sheetViews>
  <sheetFormatPr defaultColWidth="9" defaultRowHeight="14.25" x14ac:dyDescent="0.45"/>
  <cols>
    <col min="1" max="1" width="18.1328125" style="57" customWidth="1"/>
    <col min="2" max="2" width="17.59765625" style="57" customWidth="1"/>
    <col min="3" max="5" width="9.73046875" style="57" bestFit="1" customWidth="1"/>
    <col min="6" max="6" width="10.73046875" style="57" bestFit="1" customWidth="1"/>
    <col min="7" max="9" width="9.73046875" style="57" bestFit="1" customWidth="1"/>
    <col min="10" max="10" width="10.73046875" style="57" bestFit="1" customWidth="1"/>
    <col min="11" max="11" width="9.86328125" style="57" customWidth="1"/>
    <col min="12" max="12" width="14.3984375" style="60" customWidth="1"/>
    <col min="13" max="13" width="9.3984375" style="57" customWidth="1"/>
    <col min="14" max="15" width="9.86328125" style="57" customWidth="1"/>
    <col min="16" max="16" width="12.265625" style="57" customWidth="1"/>
    <col min="17" max="16384" width="9" style="57"/>
  </cols>
  <sheetData>
    <row r="1" spans="1:20" x14ac:dyDescent="0.45">
      <c r="A1" s="59" t="s">
        <v>62</v>
      </c>
    </row>
    <row r="2" spans="1:20" ht="6.85" customHeight="1" x14ac:dyDescent="0.45">
      <c r="A2" s="59"/>
    </row>
    <row r="3" spans="1:20" x14ac:dyDescent="0.45">
      <c r="B3" s="67" t="s">
        <v>55</v>
      </c>
      <c r="H3" s="81" t="s">
        <v>60</v>
      </c>
      <c r="I3" s="66" t="s">
        <v>61</v>
      </c>
    </row>
    <row r="4" spans="1:20" x14ac:dyDescent="0.45">
      <c r="B4" s="68">
        <v>43830</v>
      </c>
      <c r="H4" s="86"/>
      <c r="I4" s="66" t="s">
        <v>59</v>
      </c>
    </row>
    <row r="5" spans="1:20" x14ac:dyDescent="0.45">
      <c r="B5" s="78">
        <v>1000</v>
      </c>
    </row>
    <row r="6" spans="1:20" x14ac:dyDescent="0.45">
      <c r="A6" s="59"/>
    </row>
    <row r="7" spans="1:20" ht="14.25" customHeight="1" x14ac:dyDescent="0.45">
      <c r="A7" s="63"/>
      <c r="B7" s="87" t="s">
        <v>58</v>
      </c>
      <c r="C7" s="88"/>
      <c r="D7" s="88"/>
      <c r="E7" s="88"/>
      <c r="F7" s="88"/>
      <c r="G7" s="88"/>
      <c r="H7" s="88"/>
      <c r="I7" s="88"/>
      <c r="J7" s="88"/>
    </row>
    <row r="8" spans="1:20" x14ac:dyDescent="0.45">
      <c r="A8" s="64"/>
      <c r="B8" s="74">
        <v>43831</v>
      </c>
      <c r="C8" s="74">
        <v>43921</v>
      </c>
      <c r="D8" s="74">
        <v>44012</v>
      </c>
      <c r="E8" s="74">
        <v>44104</v>
      </c>
      <c r="F8" s="74">
        <v>44196</v>
      </c>
      <c r="G8" s="74">
        <v>44286</v>
      </c>
      <c r="H8" s="74">
        <v>44377</v>
      </c>
      <c r="I8" s="74">
        <v>44469</v>
      </c>
      <c r="J8" s="74">
        <v>44561</v>
      </c>
      <c r="K8" s="58"/>
      <c r="L8" s="61"/>
      <c r="M8" s="58"/>
      <c r="N8" s="58"/>
      <c r="O8" s="58"/>
    </row>
    <row r="9" spans="1:20" x14ac:dyDescent="0.45">
      <c r="A9" s="69" t="s">
        <v>42</v>
      </c>
      <c r="B9" s="79">
        <v>1250</v>
      </c>
      <c r="C9" s="77" t="s">
        <v>43</v>
      </c>
      <c r="D9" s="77" t="s">
        <v>43</v>
      </c>
      <c r="E9" s="80">
        <v>1850</v>
      </c>
      <c r="F9" s="80">
        <v>1875</v>
      </c>
      <c r="G9" s="80">
        <v>1900</v>
      </c>
      <c r="H9" s="80">
        <v>1875</v>
      </c>
      <c r="I9" s="80">
        <v>1850</v>
      </c>
      <c r="J9" s="80">
        <v>1700</v>
      </c>
      <c r="K9" s="58"/>
      <c r="L9" s="61"/>
      <c r="M9" s="61"/>
      <c r="N9" s="61"/>
      <c r="O9" s="61"/>
      <c r="P9" s="61"/>
      <c r="Q9" s="61"/>
      <c r="R9" s="61"/>
      <c r="S9" s="61"/>
      <c r="T9" s="61"/>
    </row>
    <row r="10" spans="1:20" x14ac:dyDescent="0.45">
      <c r="L10" s="61"/>
      <c r="M10" s="61"/>
      <c r="N10" s="61"/>
      <c r="O10" s="61"/>
      <c r="P10" s="61"/>
      <c r="Q10" s="61"/>
      <c r="R10" s="61"/>
      <c r="S10" s="61"/>
    </row>
    <row r="11" spans="1:20" ht="14.25" customHeight="1" x14ac:dyDescent="0.45">
      <c r="A11" s="63"/>
      <c r="B11" s="87" t="s">
        <v>56</v>
      </c>
      <c r="C11" s="88"/>
      <c r="D11" s="88"/>
      <c r="E11" s="88"/>
      <c r="F11" s="88"/>
      <c r="G11" s="88"/>
      <c r="H11" s="88"/>
      <c r="I11" s="88"/>
      <c r="J11" s="88"/>
      <c r="L11" s="61"/>
    </row>
    <row r="12" spans="1:20" x14ac:dyDescent="0.45">
      <c r="A12" s="65"/>
      <c r="B12" s="74">
        <v>43831</v>
      </c>
      <c r="C12" s="74">
        <v>43921</v>
      </c>
      <c r="D12" s="74">
        <v>44012</v>
      </c>
      <c r="E12" s="74">
        <v>44104</v>
      </c>
      <c r="F12" s="74">
        <v>44196</v>
      </c>
      <c r="G12" s="74">
        <v>44286</v>
      </c>
      <c r="H12" s="74">
        <v>44377</v>
      </c>
      <c r="I12" s="74">
        <v>44469</v>
      </c>
      <c r="J12" s="74">
        <v>44561</v>
      </c>
    </row>
    <row r="13" spans="1:20" x14ac:dyDescent="0.45">
      <c r="A13" s="70" t="s">
        <v>44</v>
      </c>
      <c r="B13" s="82">
        <f>B9-B5</f>
        <v>250</v>
      </c>
      <c r="C13" s="77" t="s">
        <v>43</v>
      </c>
      <c r="D13" s="77" t="s">
        <v>43</v>
      </c>
      <c r="E13" s="82">
        <f>$B$13+((E9-$B$9)*0.25)</f>
        <v>400</v>
      </c>
      <c r="F13" s="82">
        <f t="shared" ref="F13:J13" si="0">$B$13+((F9-$B$9)*0.25)</f>
        <v>406.25</v>
      </c>
      <c r="G13" s="82">
        <f t="shared" si="0"/>
        <v>412.5</v>
      </c>
      <c r="H13" s="82">
        <f t="shared" si="0"/>
        <v>406.25</v>
      </c>
      <c r="I13" s="82">
        <f t="shared" si="0"/>
        <v>400</v>
      </c>
      <c r="J13" s="83">
        <f t="shared" si="0"/>
        <v>362.5</v>
      </c>
    </row>
    <row r="14" spans="1:20" x14ac:dyDescent="0.45">
      <c r="A14" s="70" t="s">
        <v>63</v>
      </c>
      <c r="B14" s="82">
        <f>B13*21%</f>
        <v>52.5</v>
      </c>
      <c r="C14" s="77" t="s">
        <v>43</v>
      </c>
      <c r="D14" s="77" t="s">
        <v>43</v>
      </c>
      <c r="E14" s="82">
        <f>B14</f>
        <v>52.5</v>
      </c>
      <c r="F14" s="82">
        <f t="shared" ref="F14:J14" si="1">E14</f>
        <v>52.5</v>
      </c>
      <c r="G14" s="82">
        <f t="shared" si="1"/>
        <v>52.5</v>
      </c>
      <c r="H14" s="82">
        <f t="shared" si="1"/>
        <v>52.5</v>
      </c>
      <c r="I14" s="82">
        <f t="shared" si="1"/>
        <v>52.5</v>
      </c>
      <c r="J14" s="83">
        <f t="shared" si="1"/>
        <v>52.5</v>
      </c>
    </row>
    <row r="15" spans="1:20" x14ac:dyDescent="0.45">
      <c r="A15" s="70" t="s">
        <v>45</v>
      </c>
      <c r="B15" s="82">
        <f>B13-B14</f>
        <v>197.5</v>
      </c>
      <c r="C15" s="77" t="s">
        <v>43</v>
      </c>
      <c r="D15" s="77" t="s">
        <v>43</v>
      </c>
      <c r="E15" s="82">
        <f>E13-E14</f>
        <v>347.5</v>
      </c>
      <c r="F15" s="82">
        <f t="shared" ref="F15:J15" si="2">F13-F14</f>
        <v>353.75</v>
      </c>
      <c r="G15" s="82">
        <f t="shared" si="2"/>
        <v>360</v>
      </c>
      <c r="H15" s="82">
        <f t="shared" si="2"/>
        <v>353.75</v>
      </c>
      <c r="I15" s="82">
        <f t="shared" si="2"/>
        <v>347.5</v>
      </c>
      <c r="J15" s="83">
        <f t="shared" si="2"/>
        <v>310</v>
      </c>
    </row>
    <row r="17" spans="2:12" ht="6.4" customHeight="1" x14ac:dyDescent="0.45"/>
    <row r="18" spans="2:12" x14ac:dyDescent="0.45">
      <c r="B18" s="88" t="s">
        <v>53</v>
      </c>
      <c r="C18" s="88"/>
      <c r="D18" s="88"/>
      <c r="E18" s="88"/>
      <c r="F18" s="88"/>
      <c r="G18" s="88"/>
    </row>
    <row r="19" spans="2:12" x14ac:dyDescent="0.45">
      <c r="B19" s="71"/>
      <c r="C19" s="76"/>
      <c r="D19" s="76">
        <v>2022</v>
      </c>
      <c r="E19" s="76">
        <v>2023</v>
      </c>
      <c r="F19" s="76">
        <v>2024</v>
      </c>
      <c r="G19" s="76">
        <v>2025</v>
      </c>
    </row>
    <row r="20" spans="2:12" x14ac:dyDescent="0.45">
      <c r="B20" s="72"/>
      <c r="C20" s="75" t="s">
        <v>49</v>
      </c>
      <c r="D20" s="76" t="s">
        <v>50</v>
      </c>
      <c r="E20" s="76" t="s">
        <v>51</v>
      </c>
      <c r="F20" s="76" t="s">
        <v>52</v>
      </c>
      <c r="G20" s="76" t="s">
        <v>54</v>
      </c>
    </row>
    <row r="21" spans="2:12" ht="28.5" x14ac:dyDescent="0.45">
      <c r="B21" s="73" t="s">
        <v>46</v>
      </c>
      <c r="C21" s="84">
        <f>J13</f>
        <v>362.5</v>
      </c>
      <c r="D21" s="85">
        <f>C21*0.75</f>
        <v>271.875</v>
      </c>
      <c r="E21" s="85">
        <f>C21*0.5</f>
        <v>181.25</v>
      </c>
      <c r="F21" s="85">
        <f>C21*0.25</f>
        <v>90.625</v>
      </c>
      <c r="G21" s="85">
        <f>0%*C21</f>
        <v>0</v>
      </c>
    </row>
    <row r="22" spans="2:12" ht="28.5" x14ac:dyDescent="0.45">
      <c r="B22" s="73" t="s">
        <v>47</v>
      </c>
      <c r="C22" s="84">
        <f>J14</f>
        <v>52.5</v>
      </c>
      <c r="D22" s="85">
        <f>C22*0.75</f>
        <v>39.375</v>
      </c>
      <c r="E22" s="85">
        <f>C22*0.5</f>
        <v>26.25</v>
      </c>
      <c r="F22" s="85">
        <f>C22*0.25</f>
        <v>13.125</v>
      </c>
      <c r="G22" s="85">
        <f>0%*C22</f>
        <v>0</v>
      </c>
    </row>
    <row r="23" spans="2:12" ht="28.5" x14ac:dyDescent="0.45">
      <c r="B23" s="73" t="s">
        <v>48</v>
      </c>
      <c r="C23" s="84">
        <f>J15</f>
        <v>310</v>
      </c>
      <c r="D23" s="85">
        <f>C23*0.75</f>
        <v>232.5</v>
      </c>
      <c r="E23" s="85">
        <f>C23*0.5</f>
        <v>155</v>
      </c>
      <c r="F23" s="85">
        <f>C23*0.25</f>
        <v>77.5</v>
      </c>
      <c r="G23" s="85">
        <f>0%*C23</f>
        <v>0</v>
      </c>
      <c r="L23" s="62"/>
    </row>
    <row r="25" spans="2:12" x14ac:dyDescent="0.45">
      <c r="G25" s="66"/>
    </row>
  </sheetData>
  <mergeCells count="3">
    <mergeCell ref="B11:J11"/>
    <mergeCell ref="B18:G18"/>
    <mergeCell ref="B7:J7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1"/>
  <sheetViews>
    <sheetView topLeftCell="A7" workbookViewId="0">
      <selection activeCell="A21" sqref="A21:XFD22"/>
    </sheetView>
  </sheetViews>
  <sheetFormatPr defaultRowHeight="14.25" x14ac:dyDescent="0.45"/>
  <cols>
    <col min="1" max="1" width="33.73046875" customWidth="1"/>
  </cols>
  <sheetData>
    <row r="4" spans="1:11" x14ac:dyDescent="0.45">
      <c r="A4" s="4"/>
      <c r="B4" s="50"/>
      <c r="C4" s="89" t="s">
        <v>32</v>
      </c>
      <c r="D4" s="89"/>
      <c r="E4" s="89"/>
      <c r="F4" s="89"/>
      <c r="G4" s="89"/>
      <c r="H4" s="89"/>
      <c r="I4" s="89"/>
      <c r="J4" s="89"/>
      <c r="K4" s="89"/>
    </row>
    <row r="5" spans="1:11" x14ac:dyDescent="0.45">
      <c r="A5" s="4"/>
      <c r="B5" s="4"/>
      <c r="C5" s="49"/>
      <c r="D5" s="3" t="s">
        <v>16</v>
      </c>
      <c r="E5" s="3" t="s">
        <v>17</v>
      </c>
      <c r="F5" s="3" t="s">
        <v>22</v>
      </c>
      <c r="G5" s="3" t="s">
        <v>23</v>
      </c>
      <c r="H5" s="3" t="s">
        <v>18</v>
      </c>
      <c r="I5" s="3" t="s">
        <v>19</v>
      </c>
      <c r="J5" s="3" t="s">
        <v>20</v>
      </c>
      <c r="K5" s="3" t="s">
        <v>21</v>
      </c>
    </row>
    <row r="6" spans="1:11" ht="28.5" x14ac:dyDescent="0.45">
      <c r="A6" s="16" t="s">
        <v>26</v>
      </c>
      <c r="B6" s="14"/>
      <c r="C6" s="15"/>
      <c r="D6" s="9" t="e">
        <f>SUM(#REF!)</f>
        <v>#REF!</v>
      </c>
      <c r="E6" s="9" t="e">
        <f>SUM(#REF!)</f>
        <v>#REF!</v>
      </c>
      <c r="F6" s="9" t="e">
        <f>SUM(#REF!)</f>
        <v>#REF!</v>
      </c>
      <c r="G6" s="9" t="e">
        <f>SUM(#REF!)</f>
        <v>#REF!</v>
      </c>
      <c r="H6" s="9" t="e">
        <f>SUM(#REF!)</f>
        <v>#REF!</v>
      </c>
      <c r="I6" s="9" t="e">
        <f>SUM(#REF!)</f>
        <v>#REF!</v>
      </c>
      <c r="J6" s="9" t="e">
        <f>SUM(#REF!)</f>
        <v>#REF!</v>
      </c>
      <c r="K6" s="9" t="e">
        <f>SUM(#REF!)</f>
        <v>#REF!</v>
      </c>
    </row>
    <row r="7" spans="1:11" x14ac:dyDescent="0.45">
      <c r="A7" s="16" t="s">
        <v>33</v>
      </c>
      <c r="B7" s="14"/>
      <c r="C7" s="15"/>
      <c r="D7" s="9" t="e">
        <f>SUM(#REF!)</f>
        <v>#REF!</v>
      </c>
      <c r="E7" s="9" t="e">
        <f>SUM(#REF!)</f>
        <v>#REF!</v>
      </c>
      <c r="F7" s="9" t="e">
        <f>SUM(#REF!)</f>
        <v>#REF!</v>
      </c>
      <c r="G7" s="9" t="e">
        <f>SUM(#REF!)</f>
        <v>#REF!</v>
      </c>
      <c r="H7" s="9" t="e">
        <f>SUM(#REF!)</f>
        <v>#REF!</v>
      </c>
      <c r="I7" s="9" t="e">
        <f>SUM(#REF!)</f>
        <v>#REF!</v>
      </c>
      <c r="J7" s="9" t="e">
        <f>SUM(#REF!)</f>
        <v>#REF!</v>
      </c>
      <c r="K7" s="9" t="e">
        <f>SUM(#REF!)</f>
        <v>#REF!</v>
      </c>
    </row>
    <row r="8" spans="1:11" x14ac:dyDescent="0.45">
      <c r="A8" s="56" t="s">
        <v>6</v>
      </c>
      <c r="B8" s="15"/>
      <c r="C8" s="14"/>
      <c r="D8" s="9" t="e">
        <f>SUM(#REF!)</f>
        <v>#REF!</v>
      </c>
      <c r="E8" s="9" t="e">
        <f>SUM(#REF!)</f>
        <v>#REF!</v>
      </c>
      <c r="F8" s="9" t="e">
        <f>SUM(#REF!)</f>
        <v>#REF!</v>
      </c>
      <c r="G8" s="9" t="e">
        <f>SUM(#REF!)</f>
        <v>#REF!</v>
      </c>
      <c r="H8" s="9" t="e">
        <f>SUM(#REF!)</f>
        <v>#REF!</v>
      </c>
      <c r="I8" s="9" t="e">
        <f>SUM(#REF!)</f>
        <v>#REF!</v>
      </c>
      <c r="J8" s="9" t="e">
        <f>SUM(#REF!)</f>
        <v>#REF!</v>
      </c>
      <c r="K8" s="9" t="e">
        <f>SUM(#REF!)</f>
        <v>#REF!</v>
      </c>
    </row>
    <row r="9" spans="1:11" ht="42.75" x14ac:dyDescent="0.45">
      <c r="A9" s="16" t="s">
        <v>31</v>
      </c>
      <c r="B9" s="15"/>
      <c r="C9" s="14"/>
      <c r="D9" s="9" t="e">
        <f>SUM(#REF!)</f>
        <v>#REF!</v>
      </c>
      <c r="E9" s="9" t="e">
        <f>SUM(#REF!)</f>
        <v>#REF!</v>
      </c>
      <c r="F9" s="9" t="e">
        <f>SUM(#REF!)</f>
        <v>#REF!</v>
      </c>
      <c r="G9" s="9" t="e">
        <f>SUM(#REF!)</f>
        <v>#REF!</v>
      </c>
      <c r="H9" s="9" t="e">
        <f>SUM(#REF!)</f>
        <v>#REF!</v>
      </c>
      <c r="I9" s="9" t="e">
        <f>SUM(#REF!)</f>
        <v>#REF!</v>
      </c>
      <c r="J9" s="9" t="e">
        <f>SUM(#REF!)</f>
        <v>#REF!</v>
      </c>
      <c r="K9" s="9" t="e">
        <f>SUM(#REF!)</f>
        <v>#REF!</v>
      </c>
    </row>
    <row r="10" spans="1:11" ht="28.5" x14ac:dyDescent="0.45">
      <c r="A10" s="16" t="s">
        <v>40</v>
      </c>
      <c r="B10" s="15"/>
      <c r="C10" s="14"/>
      <c r="D10" s="9" t="e">
        <f>SUM(#REF!)</f>
        <v>#REF!</v>
      </c>
      <c r="E10" s="9" t="e">
        <f>SUM(#REF!)</f>
        <v>#REF!</v>
      </c>
      <c r="F10" s="9" t="e">
        <f>SUM(#REF!)</f>
        <v>#REF!</v>
      </c>
      <c r="G10" s="9" t="e">
        <f>SUM(#REF!)</f>
        <v>#REF!</v>
      </c>
      <c r="H10" s="9" t="e">
        <f>SUM(#REF!)</f>
        <v>#REF!</v>
      </c>
      <c r="I10" s="9" t="e">
        <f>SUM(#REF!)</f>
        <v>#REF!</v>
      </c>
      <c r="J10" s="9" t="e">
        <f>SUM(#REF!)</f>
        <v>#REF!</v>
      </c>
      <c r="K10" s="9" t="e">
        <f>SUM(#REF!)</f>
        <v>#REF!</v>
      </c>
    </row>
    <row r="11" spans="1:11" ht="28.5" x14ac:dyDescent="0.45">
      <c r="A11" s="16" t="s">
        <v>41</v>
      </c>
      <c r="B11" s="15"/>
      <c r="C11" s="14"/>
      <c r="D11" s="9" t="e">
        <f>SUM(#REF!)</f>
        <v>#REF!</v>
      </c>
      <c r="E11" s="9" t="e">
        <f>SUM(#REF!)</f>
        <v>#REF!</v>
      </c>
      <c r="F11" s="9" t="e">
        <f>SUM(#REF!)</f>
        <v>#REF!</v>
      </c>
      <c r="G11" s="9" t="e">
        <f>SUM(#REF!)</f>
        <v>#REF!</v>
      </c>
      <c r="H11" s="9" t="e">
        <f>SUM(#REF!)</f>
        <v>#REF!</v>
      </c>
      <c r="I11" s="9" t="e">
        <f>SUM(#REF!)</f>
        <v>#REF!</v>
      </c>
      <c r="J11" s="9" t="e">
        <f>SUM(#REF!)</f>
        <v>#REF!</v>
      </c>
      <c r="K11" s="9" t="e">
        <f>SUM(#REF!)</f>
        <v>#REF!</v>
      </c>
    </row>
  </sheetData>
  <mergeCells count="1">
    <mergeCell ref="C4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7"/>
  <sheetViews>
    <sheetView zoomScale="130" zoomScaleNormal="130" workbookViewId="0">
      <selection activeCell="D17" sqref="D17"/>
    </sheetView>
  </sheetViews>
  <sheetFormatPr defaultColWidth="9.1328125" defaultRowHeight="14.25" x14ac:dyDescent="0.45"/>
  <cols>
    <col min="1" max="1" width="33.265625" customWidth="1"/>
    <col min="2" max="2" width="13.73046875" bestFit="1" customWidth="1"/>
    <col min="3" max="3" width="14.1328125" customWidth="1"/>
    <col min="4" max="4" width="9.265625" bestFit="1" customWidth="1"/>
    <col min="5" max="5" width="11.3984375" customWidth="1"/>
    <col min="6" max="6" width="11.73046875" customWidth="1"/>
    <col min="7" max="7" width="10.1328125" customWidth="1"/>
    <col min="8" max="8" width="11" customWidth="1"/>
    <col min="9" max="9" width="10.73046875" customWidth="1"/>
    <col min="10" max="10" width="9.1328125" style="10"/>
    <col min="11" max="11" width="10.73046875" style="10" customWidth="1"/>
    <col min="12" max="12" width="13.73046875" style="10" bestFit="1" customWidth="1"/>
    <col min="13" max="14" width="7.73046875" style="10" bestFit="1" customWidth="1"/>
    <col min="15" max="15" width="6.73046875" style="10" bestFit="1" customWidth="1"/>
    <col min="16" max="16" width="4.73046875" style="10" bestFit="1" customWidth="1"/>
    <col min="17" max="16384" width="9.1328125" style="10"/>
  </cols>
  <sheetData>
    <row r="1" spans="1:16" ht="14.65" thickBot="1" x14ac:dyDescent="0.5">
      <c r="A1" s="2" t="s">
        <v>2</v>
      </c>
      <c r="B1" s="2"/>
    </row>
    <row r="2" spans="1:16" s="11" customFormat="1" ht="42.75" x14ac:dyDescent="0.45">
      <c r="A2" s="51"/>
      <c r="B2" s="5" t="s">
        <v>7</v>
      </c>
      <c r="C2" s="5" t="s">
        <v>0</v>
      </c>
      <c r="D2" s="5" t="s">
        <v>1</v>
      </c>
      <c r="E2" s="5" t="s">
        <v>9</v>
      </c>
      <c r="F2" s="5" t="s">
        <v>14</v>
      </c>
      <c r="G2" s="5" t="s">
        <v>8</v>
      </c>
      <c r="H2" s="5" t="s">
        <v>11</v>
      </c>
      <c r="I2" s="5" t="s">
        <v>12</v>
      </c>
      <c r="J2" s="5" t="s">
        <v>10</v>
      </c>
      <c r="K2" s="27" t="s">
        <v>13</v>
      </c>
      <c r="L2" s="35" t="s">
        <v>15</v>
      </c>
      <c r="M2" s="29">
        <v>2022</v>
      </c>
      <c r="N2" s="29">
        <v>2023</v>
      </c>
      <c r="O2" s="29">
        <v>2024</v>
      </c>
      <c r="P2" s="30">
        <v>2025</v>
      </c>
    </row>
    <row r="3" spans="1:16" x14ac:dyDescent="0.45">
      <c r="A3" s="6" t="s">
        <v>5</v>
      </c>
      <c r="B3" s="52">
        <v>1000</v>
      </c>
      <c r="C3" s="52">
        <v>1300</v>
      </c>
      <c r="D3" s="52">
        <v>1700</v>
      </c>
      <c r="E3" s="52">
        <v>1800</v>
      </c>
      <c r="F3" s="52">
        <v>1850</v>
      </c>
      <c r="G3" s="52">
        <v>1875</v>
      </c>
      <c r="H3" s="52">
        <v>1900</v>
      </c>
      <c r="I3" s="52">
        <v>1875</v>
      </c>
      <c r="J3" s="52">
        <v>1850</v>
      </c>
      <c r="K3" s="53">
        <v>1700</v>
      </c>
      <c r="L3" s="36">
        <f>K3</f>
        <v>1700</v>
      </c>
      <c r="M3" s="31"/>
      <c r="N3" s="31"/>
      <c r="O3" s="31"/>
      <c r="P3" s="32"/>
    </row>
    <row r="4" spans="1:16" x14ac:dyDescent="0.45">
      <c r="A4" s="6" t="s">
        <v>6</v>
      </c>
      <c r="B4" s="52">
        <v>1000</v>
      </c>
      <c r="C4" s="52">
        <v>1000</v>
      </c>
      <c r="D4" s="52">
        <v>1100</v>
      </c>
      <c r="E4" s="52">
        <v>1250</v>
      </c>
      <c r="F4" s="52">
        <v>1400</v>
      </c>
      <c r="G4" s="52">
        <v>1450</v>
      </c>
      <c r="H4" s="52">
        <v>1500</v>
      </c>
      <c r="I4" s="52">
        <v>1550</v>
      </c>
      <c r="J4" s="52">
        <v>1500</v>
      </c>
      <c r="K4" s="53">
        <v>1400</v>
      </c>
      <c r="L4" s="36">
        <f>K4</f>
        <v>1400</v>
      </c>
      <c r="M4" s="31"/>
      <c r="N4" s="31"/>
      <c r="O4" s="31"/>
      <c r="P4" s="32"/>
    </row>
    <row r="5" spans="1:16" ht="14.65" thickBot="1" x14ac:dyDescent="0.5">
      <c r="A5" s="7" t="s">
        <v>4</v>
      </c>
      <c r="B5" s="8">
        <f>B3-B4</f>
        <v>0</v>
      </c>
      <c r="C5" s="8">
        <f t="shared" ref="C5" si="0">C3-C4</f>
        <v>300</v>
      </c>
      <c r="D5" s="8">
        <f>D3-D4</f>
        <v>600</v>
      </c>
      <c r="E5" s="8">
        <f>E3-E4</f>
        <v>550</v>
      </c>
      <c r="F5" s="8">
        <f>F3-F4</f>
        <v>450</v>
      </c>
      <c r="G5" s="8">
        <f>G3-G4</f>
        <v>425</v>
      </c>
      <c r="H5" s="8">
        <f>H3-H4</f>
        <v>400</v>
      </c>
      <c r="I5" s="8">
        <f t="shared" ref="I5:L5" si="1">I3-I4</f>
        <v>325</v>
      </c>
      <c r="J5" s="8">
        <f t="shared" si="1"/>
        <v>350</v>
      </c>
      <c r="K5" s="28">
        <f t="shared" si="1"/>
        <v>300</v>
      </c>
      <c r="L5" s="37">
        <f t="shared" si="1"/>
        <v>300</v>
      </c>
      <c r="M5" s="33">
        <f>L5*0.75</f>
        <v>225</v>
      </c>
      <c r="N5" s="33">
        <f>L5*0.5</f>
        <v>150</v>
      </c>
      <c r="O5" s="33">
        <f>L5*0.25</f>
        <v>75</v>
      </c>
      <c r="P5" s="34">
        <v>0</v>
      </c>
    </row>
    <row r="6" spans="1:16" ht="14.65" thickBot="1" x14ac:dyDescent="0.5">
      <c r="D6" s="1"/>
    </row>
    <row r="7" spans="1:16" x14ac:dyDescent="0.45">
      <c r="A7" s="18" t="s">
        <v>24</v>
      </c>
      <c r="B7" s="19"/>
      <c r="C7" s="20">
        <f t="shared" ref="C7:K8" si="2">C3-B3</f>
        <v>300</v>
      </c>
      <c r="D7" s="20">
        <f t="shared" si="2"/>
        <v>400</v>
      </c>
      <c r="E7" s="20">
        <f t="shared" si="2"/>
        <v>100</v>
      </c>
      <c r="F7" s="20">
        <f t="shared" si="2"/>
        <v>50</v>
      </c>
      <c r="G7" s="20">
        <f t="shared" si="2"/>
        <v>25</v>
      </c>
      <c r="H7" s="20">
        <f t="shared" si="2"/>
        <v>25</v>
      </c>
      <c r="I7" s="20">
        <f t="shared" si="2"/>
        <v>-25</v>
      </c>
      <c r="J7" s="20">
        <f t="shared" si="2"/>
        <v>-25</v>
      </c>
      <c r="K7" s="21">
        <f t="shared" si="2"/>
        <v>-150</v>
      </c>
      <c r="L7" s="26">
        <f>SUM(C7:K7)</f>
        <v>700</v>
      </c>
    </row>
    <row r="8" spans="1:16" ht="14.65" thickBot="1" x14ac:dyDescent="0.5">
      <c r="A8" s="22" t="s">
        <v>25</v>
      </c>
      <c r="B8" s="23"/>
      <c r="C8" s="24">
        <f t="shared" si="2"/>
        <v>0</v>
      </c>
      <c r="D8" s="24">
        <f t="shared" si="2"/>
        <v>100</v>
      </c>
      <c r="E8" s="24">
        <f t="shared" si="2"/>
        <v>150</v>
      </c>
      <c r="F8" s="24">
        <f>F4-E4</f>
        <v>150</v>
      </c>
      <c r="G8" s="24">
        <f t="shared" si="2"/>
        <v>50</v>
      </c>
      <c r="H8" s="24">
        <f t="shared" si="2"/>
        <v>50</v>
      </c>
      <c r="I8" s="24">
        <f>I4-H4</f>
        <v>50</v>
      </c>
      <c r="J8" s="24">
        <f t="shared" si="2"/>
        <v>-50</v>
      </c>
      <c r="K8" s="25">
        <f t="shared" si="2"/>
        <v>-100</v>
      </c>
      <c r="L8" s="26">
        <f>SUM(C8:K8)</f>
        <v>400</v>
      </c>
    </row>
    <row r="9" spans="1:16" x14ac:dyDescent="0.45">
      <c r="D9" s="1"/>
      <c r="L9" s="26">
        <f>L7-L8</f>
        <v>300</v>
      </c>
    </row>
    <row r="10" spans="1:16" x14ac:dyDescent="0.45">
      <c r="A10" s="2" t="s">
        <v>3</v>
      </c>
      <c r="B10" s="2"/>
    </row>
    <row r="11" spans="1:16" ht="6.75" customHeight="1" thickBot="1" x14ac:dyDescent="0.5"/>
    <row r="12" spans="1:16" ht="28.5" x14ac:dyDescent="0.45">
      <c r="A12" s="4"/>
      <c r="B12" s="51"/>
      <c r="C12" s="89" t="s">
        <v>34</v>
      </c>
      <c r="D12" s="89"/>
      <c r="E12" s="89"/>
      <c r="F12" s="89"/>
      <c r="G12" s="89"/>
      <c r="H12" s="89"/>
      <c r="I12" s="89"/>
      <c r="J12" s="89"/>
      <c r="K12" s="89"/>
      <c r="L12" s="35" t="s">
        <v>35</v>
      </c>
      <c r="M12" s="29">
        <v>2022</v>
      </c>
      <c r="N12" s="29">
        <v>2023</v>
      </c>
      <c r="O12" s="29">
        <v>2024</v>
      </c>
      <c r="P12" s="30">
        <v>2025</v>
      </c>
    </row>
    <row r="13" spans="1:16" x14ac:dyDescent="0.45">
      <c r="A13" s="4"/>
      <c r="B13" s="4"/>
      <c r="C13" s="49">
        <v>43831</v>
      </c>
      <c r="D13" s="3" t="s">
        <v>16</v>
      </c>
      <c r="E13" s="3" t="s">
        <v>17</v>
      </c>
      <c r="F13" s="3" t="s">
        <v>22</v>
      </c>
      <c r="G13" s="3" t="s">
        <v>23</v>
      </c>
      <c r="H13" s="3" t="s">
        <v>18</v>
      </c>
      <c r="I13" s="3" t="s">
        <v>19</v>
      </c>
      <c r="J13" s="3" t="s">
        <v>20</v>
      </c>
      <c r="K13" s="3" t="s">
        <v>21</v>
      </c>
      <c r="L13" s="36"/>
      <c r="M13" s="31"/>
      <c r="N13" s="31"/>
      <c r="O13" s="31"/>
      <c r="P13" s="32"/>
    </row>
    <row r="14" spans="1:16" ht="28.5" x14ac:dyDescent="0.45">
      <c r="A14" s="16" t="s">
        <v>26</v>
      </c>
      <c r="B14" s="14"/>
      <c r="C14" s="15">
        <f>C4-$B$4</f>
        <v>0</v>
      </c>
      <c r="D14" s="15">
        <f t="shared" ref="D14:K14" si="3">D4-$B$4</f>
        <v>100</v>
      </c>
      <c r="E14" s="15">
        <f t="shared" si="3"/>
        <v>250</v>
      </c>
      <c r="F14" s="15">
        <f t="shared" si="3"/>
        <v>400</v>
      </c>
      <c r="G14" s="15">
        <f t="shared" si="3"/>
        <v>450</v>
      </c>
      <c r="H14" s="15">
        <f t="shared" si="3"/>
        <v>500</v>
      </c>
      <c r="I14" s="15">
        <f t="shared" si="3"/>
        <v>550</v>
      </c>
      <c r="J14" s="15">
        <f t="shared" si="3"/>
        <v>500</v>
      </c>
      <c r="K14" s="15">
        <f t="shared" si="3"/>
        <v>400</v>
      </c>
      <c r="L14" s="36"/>
      <c r="M14" s="31"/>
      <c r="N14" s="31"/>
      <c r="O14" s="31"/>
      <c r="P14" s="32"/>
    </row>
    <row r="15" spans="1:16" ht="14.65" thickBot="1" x14ac:dyDescent="0.5">
      <c r="A15" s="16" t="s">
        <v>36</v>
      </c>
      <c r="B15" s="14"/>
      <c r="C15" s="15">
        <f>C3-$B$3</f>
        <v>300</v>
      </c>
      <c r="D15" s="15">
        <f t="shared" ref="D15:K15" si="4">D3-$B$3</f>
        <v>700</v>
      </c>
      <c r="E15" s="15">
        <f t="shared" si="4"/>
        <v>800</v>
      </c>
      <c r="F15" s="15">
        <f t="shared" si="4"/>
        <v>850</v>
      </c>
      <c r="G15" s="15">
        <f t="shared" si="4"/>
        <v>875</v>
      </c>
      <c r="H15" s="15">
        <f t="shared" si="4"/>
        <v>900</v>
      </c>
      <c r="I15" s="15">
        <f t="shared" si="4"/>
        <v>875</v>
      </c>
      <c r="J15" s="15">
        <f t="shared" si="4"/>
        <v>850</v>
      </c>
      <c r="K15" s="15">
        <f t="shared" si="4"/>
        <v>700</v>
      </c>
      <c r="L15" s="37"/>
      <c r="M15" s="33"/>
      <c r="N15" s="33"/>
      <c r="O15" s="33"/>
      <c r="P15" s="34"/>
    </row>
    <row r="16" spans="1:16" ht="32.25" customHeight="1" x14ac:dyDescent="0.45">
      <c r="A16" s="17" t="s">
        <v>37</v>
      </c>
      <c r="B16" s="15"/>
      <c r="C16" s="14">
        <f>C15-C14</f>
        <v>300</v>
      </c>
      <c r="D16" s="14">
        <f t="shared" ref="D16:K16" si="5">D15-D14</f>
        <v>600</v>
      </c>
      <c r="E16" s="14">
        <f t="shared" si="5"/>
        <v>550</v>
      </c>
      <c r="F16" s="14">
        <f t="shared" si="5"/>
        <v>450</v>
      </c>
      <c r="G16" s="14">
        <f t="shared" si="5"/>
        <v>425</v>
      </c>
      <c r="H16" s="14">
        <f t="shared" si="5"/>
        <v>400</v>
      </c>
      <c r="I16" s="14">
        <f t="shared" si="5"/>
        <v>325</v>
      </c>
      <c r="J16" s="14">
        <f t="shared" si="5"/>
        <v>350</v>
      </c>
      <c r="K16" s="14">
        <f t="shared" si="5"/>
        <v>300</v>
      </c>
      <c r="M16" s="54">
        <f>$K16*0.75</f>
        <v>225</v>
      </c>
      <c r="N16" s="54">
        <f>$K16*0.5</f>
        <v>150</v>
      </c>
      <c r="O16" s="54">
        <f>$K16*0.25</f>
        <v>75</v>
      </c>
      <c r="P16" s="54">
        <v>0</v>
      </c>
    </row>
    <row r="17" spans="1:16" ht="42.75" customHeight="1" x14ac:dyDescent="0.45">
      <c r="A17" s="16" t="s">
        <v>38</v>
      </c>
      <c r="B17" s="15"/>
      <c r="C17" s="14">
        <f>C16</f>
        <v>300</v>
      </c>
      <c r="D17" s="9">
        <f>$C$15*$A$26</f>
        <v>450</v>
      </c>
      <c r="E17" s="9">
        <f t="shared" ref="E17:G17" si="6">$C$15*$A$26</f>
        <v>450</v>
      </c>
      <c r="F17" s="9">
        <f t="shared" si="6"/>
        <v>450</v>
      </c>
      <c r="G17" s="9">
        <f t="shared" si="6"/>
        <v>450</v>
      </c>
      <c r="H17" s="9">
        <f>$C$15*$A$27</f>
        <v>375</v>
      </c>
      <c r="I17" s="9">
        <f>$C$15*$A$27</f>
        <v>375</v>
      </c>
      <c r="J17" s="9">
        <f>$C$15*1</f>
        <v>300</v>
      </c>
      <c r="K17" s="9">
        <f>$C$15*1</f>
        <v>300</v>
      </c>
      <c r="M17" s="54">
        <f>$K17*0.75</f>
        <v>225</v>
      </c>
      <c r="N17" s="54">
        <f>$K17*0.5</f>
        <v>150</v>
      </c>
      <c r="O17" s="54">
        <f>$K17*0.25</f>
        <v>75</v>
      </c>
      <c r="P17" s="54">
        <v>0</v>
      </c>
    </row>
    <row r="18" spans="1:16" x14ac:dyDescent="0.45">
      <c r="I18" s="10"/>
    </row>
    <row r="19" spans="1:16" hidden="1" x14ac:dyDescent="0.45">
      <c r="A19" s="38" t="s">
        <v>27</v>
      </c>
      <c r="B19" s="39"/>
      <c r="C19" s="39"/>
      <c r="D19" s="39"/>
      <c r="E19" s="39"/>
      <c r="F19" s="39"/>
      <c r="G19" s="39"/>
      <c r="H19" s="39"/>
      <c r="I19" s="39"/>
      <c r="J19" s="39"/>
      <c r="K19" s="40"/>
    </row>
    <row r="20" spans="1:16" ht="28.5" hidden="1" x14ac:dyDescent="0.45">
      <c r="A20" s="41" t="s">
        <v>29</v>
      </c>
      <c r="B20" s="13"/>
      <c r="C20" s="12">
        <f>-C16</f>
        <v>-300</v>
      </c>
      <c r="D20" s="42">
        <f>D7-D16</f>
        <v>-200</v>
      </c>
      <c r="E20" s="42">
        <f>E7-E16</f>
        <v>-450</v>
      </c>
      <c r="F20" s="42">
        <f>F7-F16</f>
        <v>-400</v>
      </c>
      <c r="G20" s="42">
        <f>G7-G16</f>
        <v>-400</v>
      </c>
      <c r="H20" s="42">
        <f t="shared" ref="H20:K20" si="7">H7-H16</f>
        <v>-375</v>
      </c>
      <c r="I20" s="42">
        <f t="shared" si="7"/>
        <v>-350</v>
      </c>
      <c r="J20" s="42">
        <f t="shared" si="7"/>
        <v>-375</v>
      </c>
      <c r="K20" s="43">
        <f t="shared" si="7"/>
        <v>-450</v>
      </c>
    </row>
    <row r="21" spans="1:16" ht="43.15" hidden="1" thickBot="1" x14ac:dyDescent="0.5">
      <c r="A21" s="44" t="s">
        <v>30</v>
      </c>
      <c r="B21" s="45"/>
      <c r="C21" s="46">
        <f>-C17</f>
        <v>-300</v>
      </c>
      <c r="D21" s="47">
        <f>D7*0.4</f>
        <v>160</v>
      </c>
      <c r="E21" s="47">
        <f t="shared" ref="E21:K21" si="8">E7*0.4</f>
        <v>40</v>
      </c>
      <c r="F21" s="47">
        <f t="shared" si="8"/>
        <v>20</v>
      </c>
      <c r="G21" s="47">
        <f t="shared" si="8"/>
        <v>10</v>
      </c>
      <c r="H21" s="47">
        <f t="shared" si="8"/>
        <v>10</v>
      </c>
      <c r="I21" s="47">
        <f t="shared" si="8"/>
        <v>-10</v>
      </c>
      <c r="J21" s="47">
        <f t="shared" si="8"/>
        <v>-10</v>
      </c>
      <c r="K21" s="48">
        <f t="shared" si="8"/>
        <v>-60</v>
      </c>
    </row>
    <row r="22" spans="1:16" ht="6.75" hidden="1" customHeight="1" x14ac:dyDescent="0.45">
      <c r="I22" s="10"/>
    </row>
    <row r="23" spans="1:16" hidden="1" x14ac:dyDescent="0.45">
      <c r="A23" t="s">
        <v>28</v>
      </c>
      <c r="D23" t="b">
        <f>D14=D20</f>
        <v>0</v>
      </c>
      <c r="E23" t="b">
        <f t="shared" ref="E23:K23" si="9">E14=E20</f>
        <v>0</v>
      </c>
      <c r="F23" t="b">
        <f t="shared" si="9"/>
        <v>0</v>
      </c>
      <c r="G23" t="b">
        <f t="shared" si="9"/>
        <v>0</v>
      </c>
      <c r="H23" t="b">
        <f t="shared" si="9"/>
        <v>0</v>
      </c>
      <c r="I23" t="b">
        <f t="shared" si="9"/>
        <v>0</v>
      </c>
      <c r="J23" t="b">
        <f t="shared" si="9"/>
        <v>0</v>
      </c>
      <c r="K23" t="b">
        <f t="shared" si="9"/>
        <v>0</v>
      </c>
    </row>
    <row r="24" spans="1:16" hidden="1" x14ac:dyDescent="0.45">
      <c r="A24" t="s">
        <v>28</v>
      </c>
      <c r="D24" s="1">
        <f>D7-D17-D21</f>
        <v>-210</v>
      </c>
      <c r="E24" s="1">
        <f t="shared" ref="E24:K24" si="10">E7-E17-E21</f>
        <v>-390</v>
      </c>
      <c r="F24" s="1">
        <f t="shared" si="10"/>
        <v>-420</v>
      </c>
      <c r="G24" s="1">
        <f t="shared" si="10"/>
        <v>-435</v>
      </c>
      <c r="H24" s="1">
        <f t="shared" si="10"/>
        <v>-360</v>
      </c>
      <c r="I24" s="1">
        <f t="shared" si="10"/>
        <v>-390</v>
      </c>
      <c r="J24" s="1">
        <f t="shared" si="10"/>
        <v>-315</v>
      </c>
      <c r="K24" s="1">
        <f t="shared" si="10"/>
        <v>-390</v>
      </c>
    </row>
    <row r="25" spans="1:16" x14ac:dyDescent="0.45">
      <c r="A25" t="s">
        <v>39</v>
      </c>
      <c r="I25" s="10"/>
    </row>
    <row r="26" spans="1:16" x14ac:dyDescent="0.45">
      <c r="A26" s="55">
        <v>1.5</v>
      </c>
      <c r="I26" s="10"/>
    </row>
    <row r="27" spans="1:16" x14ac:dyDescent="0.45">
      <c r="A27" s="55">
        <v>1.25</v>
      </c>
      <c r="I27" s="10"/>
    </row>
  </sheetData>
  <mergeCells count="1">
    <mergeCell ref="C12:K12"/>
  </mergeCells>
  <pageMargins left="0.7" right="0.7" top="0.75" bottom="0.75" header="0.3" footer="0.3"/>
  <pageSetup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ulemaking Doc" ma:contentTypeID="0x0101009047A1DC49BCAA498C61DB50EF03268C006A56F420ADD63248965D053BCF0B85E4" ma:contentTypeVersion="23" ma:contentTypeDescription="" ma:contentTypeScope="" ma:versionID="03e5a48a32e601e35740b6ae4e67bc16">
  <xsd:schema xmlns:xsd="http://www.w3.org/2001/XMLSchema" xmlns:xs="http://www.w3.org/2001/XMLSchema" xmlns:p="http://schemas.microsoft.com/office/2006/metadata/properties" xmlns:ns2="f79dc39a-5a6c-4ed1-a4d3-f678b71493f2" xmlns:ns3="c18f7c58-1fb1-474f-b42e-5adae7a00430" targetNamespace="http://schemas.microsoft.com/office/2006/metadata/properties" ma:root="true" ma:fieldsID="1e2c6dfc103ba5a42207994f273e2789" ns2:_="" ns3:_="">
    <xsd:import namespace="f79dc39a-5a6c-4ed1-a4d3-f678b71493f2"/>
    <xsd:import namespace="c18f7c58-1fb1-474f-b42e-5adae7a00430"/>
    <xsd:element name="properties">
      <xsd:complexType>
        <xsd:sequence>
          <xsd:element name="documentManagement">
            <xsd:complexType>
              <xsd:all>
                <xsd:element ref="ns2:RulemakingPhase1" minOccurs="0"/>
                <xsd:element ref="ns2:RulemakingDocType1" minOccurs="0"/>
                <xsd:element ref="ns2:PrimaryReg" minOccurs="0"/>
                <xsd:element ref="ns2:Information_x0020_Classification" minOccurs="0"/>
                <xsd:element ref="ns2:_dlc_DocId" minOccurs="0"/>
                <xsd:element ref="ns2:_dlc_DocIdUrl" minOccurs="0"/>
                <xsd:element ref="ns2:_dlc_DocIdPersistId" minOccurs="0"/>
                <xsd:element ref="ns2:RulemakingSourceLib" minOccurs="0"/>
                <xsd:element ref="ns2:TermsheetStatu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9dc39a-5a6c-4ed1-a4d3-f678b71493f2" elementFormDefault="qualified">
    <xsd:import namespace="http://schemas.microsoft.com/office/2006/documentManagement/types"/>
    <xsd:import namespace="http://schemas.microsoft.com/office/infopath/2007/PartnerControls"/>
    <xsd:element name="RulemakingPhase1" ma:index="2" nillable="true" ma:displayName="Phase" ma:format="RadioButtons" ma:internalName="RulemakingPhase1" ma:readOnly="false">
      <xsd:simpleType>
        <xsd:restriction base="dms:Choice">
          <xsd:enumeration value="Advanced notice of proposed rule (ANPR)"/>
          <xsd:enumeration value="Proposed rule (NPR)"/>
          <xsd:enumeration value="Final rule"/>
          <xsd:enumeration value="Implementation"/>
          <xsd:enumeration value="N/A"/>
        </xsd:restriction>
      </xsd:simpleType>
    </xsd:element>
    <xsd:element name="RulemakingDocType1" ma:index="3" nillable="true" ma:displayName="Rulemaking Doc Type" ma:format="Dropdown" ma:internalName="RulemakingDocType1" ma:readOnly="false">
      <xsd:simpleType>
        <xsd:restriction base="dms:Choice">
          <xsd:enumeration value="Background Reference"/>
          <xsd:enumeration value="Board Meeting Testimony"/>
          <xsd:enumeration value="Board Meeting Transcript"/>
          <xsd:enumeration value="Board Memo"/>
          <xsd:enumeration value="Briefing Memo"/>
          <xsd:enumeration value="Call Notes"/>
          <xsd:enumeration value="Comment Outline"/>
          <xsd:enumeration value="Comment Summary"/>
          <xsd:enumeration value="CSR Presentation"/>
          <xsd:enumeration value="Draft FR Notice"/>
          <xsd:enumeration value="Impact Data Analysis"/>
          <xsd:enumeration value="Interagency Comments"/>
          <xsd:enumeration value="Issues List"/>
          <xsd:enumeration value="Other Briefing Memo"/>
          <xsd:enumeration value="Preamble"/>
          <xsd:enumeration value="Preamble Outline"/>
          <xsd:enumeration value="Press Q&amp;As"/>
          <xsd:enumeration value="Press Release"/>
          <xsd:enumeration value="Project Plan/Timeline"/>
          <xsd:enumeration value="Regulatory Report Form"/>
          <xsd:enumeration value="Regulatory Report Instruction"/>
          <xsd:enumeration value="SC Talking Points"/>
          <xsd:enumeration value="Supporting"/>
          <xsd:enumeration value="Term Sheet"/>
          <xsd:enumeration value="Transmittal Memo"/>
          <xsd:enumeration value="Other"/>
        </xsd:restriction>
      </xsd:simpleType>
    </xsd:element>
    <xsd:element name="PrimaryReg" ma:index="4" nillable="true" ma:displayName="Primary Regulation" ma:format="Dropdown" ma:internalName="PrimaryReg" ma:readOnly="false">
      <xsd:simpleType>
        <xsd:restriction base="dms:Choice">
          <xsd:enumeration value="Regulation H"/>
          <xsd:enumeration value="Regulation KK"/>
          <xsd:enumeration value="Regulation Q"/>
          <xsd:enumeration value="Regulation QQ"/>
          <xsd:enumeration value="Regulation Y"/>
          <xsd:enumeration value="Regulation YY"/>
          <xsd:enumeration value="Regulation W"/>
          <xsd:enumeration value="Regulation WW"/>
          <xsd:enumeration value="Other"/>
        </xsd:restriction>
      </xsd:simpleType>
    </xsd:element>
    <xsd:element name="Information_x0020_Classification" ma:index="5" nillable="true" ma:displayName="Information Classification" ma:default="Internal FR" ma:format="Dropdown" ma:internalName="Information_x0020_Classification">
      <xsd:simpleType>
        <xsd:restriction base="dms:Choice">
          <xsd:enumeration value="Public"/>
          <xsd:enumeration value="Board Personnel"/>
          <xsd:enumeration value="Internal FR"/>
          <xsd:enumeration value="Restricted FR"/>
          <xsd:enumeration value="Restricted-Controlled FR"/>
          <xsd:enumeration value="FOMC"/>
        </xsd:restriction>
      </xsd:simpleType>
    </xsd:element>
    <xsd:element name="_dlc_DocId" ma:index="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ulemakingSourceLib" ma:index="15" nillable="true" ma:displayName="Rulemaking Source Library" ma:hidden="true" ma:internalName="RulemakingSourceLib" ma:readOnly="false">
      <xsd:simpleType>
        <xsd:restriction base="dms:Text">
          <xsd:maxLength value="255"/>
        </xsd:restriction>
      </xsd:simpleType>
    </xsd:element>
    <xsd:element name="TermsheetStatus" ma:index="16" nillable="true" ma:displayName="Term Sheet Status" ma:description="Applicable for term sheets only, set this to Current for the version to be rolled up into the Termsheets view on the home page" ma:format="RadioButtons" ma:internalName="TermsheetStatus" ma:readOnly="false">
      <xsd:simpleType>
        <xsd:restriction base="dms:Choice">
          <xsd:enumeration value="Current"/>
          <xsd:enumeration value="Old version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f7c58-1fb1-474f-b42e-5adae7a0043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79dc39a-5a6c-4ed1-a4d3-f678b71493f2">5UEUVPNEAJDY-1406548104-35</_dlc_DocId>
    <_dlc_DocIdUrl xmlns="f79dc39a-5a6c-4ed1-a4d3-f678b71493f2">
      <Url>https://spweb.frb.gov/sites/BSRPolicy/Rulemaking/_layouts/15/DocIdRedir.aspx?ID=5UEUVPNEAJDY-1406548104-35</Url>
      <Description>5UEUVPNEAJDY-1406548104-35</Description>
    </_dlc_DocIdUrl>
    <RulemakingPhase1 xmlns="f79dc39a-5a6c-4ed1-a4d3-f678b71493f2">Implementation</RulemakingPhase1>
    <RulemakingSourceLib xmlns="f79dc39a-5a6c-4ed1-a4d3-f678b71493f2">CECL Transitions</RulemakingSourceLib>
    <PrimaryReg xmlns="f79dc39a-5a6c-4ed1-a4d3-f678b71493f2" xsi:nil="true"/>
    <Information_x0020_Classification xmlns="f79dc39a-5a6c-4ed1-a4d3-f678b71493f2">Public</Information_x0020_Classification>
    <RulemakingDocType1 xmlns="f79dc39a-5a6c-4ed1-a4d3-f678b71493f2">Other</RulemakingDocType1>
    <TermsheetStatus xmlns="f79dc39a-5a6c-4ed1-a4d3-f678b71493f2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3BEC559-AB71-4857-873A-729760085A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9dc39a-5a6c-4ed1-a4d3-f678b71493f2"/>
    <ds:schemaRef ds:uri="c18f7c58-1fb1-474f-b42e-5adae7a004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F198ED-14A3-4388-BA8B-79C0F0D746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8F2A58-D2C7-475E-85F0-2062A304D9B5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c18f7c58-1fb1-474f-b42e-5adae7a00430"/>
    <ds:schemaRef ds:uri="f79dc39a-5a6c-4ed1-a4d3-f678b71493f2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EEA2916-2949-4173-AB38-0699E7E474D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Example 1</vt:lpstr>
      <vt:lpstr>Example 2</vt:lpstr>
      <vt:lpstr>Sheet1</vt:lpstr>
      <vt:lpstr>Potential Alternative Option</vt:lpstr>
    </vt:vector>
  </TitlesOfParts>
  <Company>FRB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Sarah Chae</dc:creator>
  <cp:lastModifiedBy>Sarah Chae</cp:lastModifiedBy>
  <dcterms:created xsi:type="dcterms:W3CDTF">2020-03-15T16:58:44Z</dcterms:created>
  <dcterms:modified xsi:type="dcterms:W3CDTF">2020-04-13T19:03:24Z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433ed81a-fa73-4ef5-9d03-9f7af617e85f</vt:lpwstr>
  </property>
  <property fmtid="{D5CDD505-2E9C-101B-9397-08002B2CF9AE}" pid="3" name="ContentTypeId">
    <vt:lpwstr>0x0101009047A1DC49BCAA498C61DB50EF03268C006A56F420ADD63248965D053BCF0B85E4</vt:lpwstr>
  </property>
  <property fmtid="{D5CDD505-2E9C-101B-9397-08002B2CF9AE}" pid="4" name="_dlc_DocIdItemGuid">
    <vt:lpwstr>2b2d1538-a989-4737-8123-417a9c8020b8</vt:lpwstr>
  </property>
</Properties>
</file>